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4175" windowHeight="8160" firstSheet="1" activeTab="1"/>
  </bookViews>
  <sheets>
    <sheet name="нова формула" sheetId="1" state="hidden" r:id="rId1"/>
    <sheet name="Бюджет ДГ 2019г." sheetId="2" r:id="rId2"/>
    <sheet name="ЗА ДГ" sheetId="3" r:id="rId3"/>
  </sheets>
  <definedNames/>
  <calcPr fullCalcOnLoad="1"/>
</workbook>
</file>

<file path=xl/sharedStrings.xml><?xml version="1.0" encoding="utf-8"?>
<sst xmlns="http://schemas.openxmlformats.org/spreadsheetml/2006/main" count="86" uniqueCount="49">
  <si>
    <t>ДГ "Здравец" гр. Ел.Пелин</t>
  </si>
  <si>
    <t>ДГ "Радост" гр. Елин Пелин</t>
  </si>
  <si>
    <t>ДГ "Слънце"с. Елин Пелин</t>
  </si>
  <si>
    <t>ДГ "Детелина" с.Нови хан</t>
  </si>
  <si>
    <t>ДГ "Детелинка" с.Габра</t>
  </si>
  <si>
    <t>ДГ"Камбанка"с.Доганово</t>
  </si>
  <si>
    <t>ДГ "Славейче" .Лесново</t>
  </si>
  <si>
    <t>ДГ "Звездичка" Петково</t>
  </si>
  <si>
    <t>ДГ "Зорница" с.Столник</t>
  </si>
  <si>
    <t>ДГ "Пчелица" с.Мусачево</t>
  </si>
  <si>
    <t>ДГ "Кокиче" с. Равно поле</t>
  </si>
  <si>
    <t>бр. деца 2-4 г.</t>
  </si>
  <si>
    <t>бр.деца 5-6 г.</t>
  </si>
  <si>
    <t>Детска градина</t>
  </si>
  <si>
    <t xml:space="preserve">деца ясла </t>
  </si>
  <si>
    <t>ясл. група стандарт</t>
  </si>
  <si>
    <t xml:space="preserve">деца 2-4 </t>
  </si>
  <si>
    <t>деца 2-4 г.стандарт</t>
  </si>
  <si>
    <t xml:space="preserve">деца 5-6 </t>
  </si>
  <si>
    <t xml:space="preserve">деца 5-6 г. стандарт </t>
  </si>
  <si>
    <t>стандарт институция</t>
  </si>
  <si>
    <t>брой групи</t>
  </si>
  <si>
    <t>сума</t>
  </si>
  <si>
    <t>стандарт</t>
  </si>
  <si>
    <t>бр. бр. деца ясла</t>
  </si>
  <si>
    <t>стандарт дете 2-4 г.</t>
  </si>
  <si>
    <t>сума общо</t>
  </si>
  <si>
    <t>сума за разпределение</t>
  </si>
  <si>
    <t>За разпр 100%</t>
  </si>
  <si>
    <t>резерв отрицателни разлики</t>
  </si>
  <si>
    <t>за разпределяне по ф-ла</t>
  </si>
  <si>
    <t>Бюджет 2018</t>
  </si>
  <si>
    <t>СОП</t>
  </si>
  <si>
    <t>(</t>
  </si>
  <si>
    <t>храна/§1011</t>
  </si>
  <si>
    <t>стандарт/ясла</t>
  </si>
  <si>
    <t>общ бр. деца</t>
  </si>
  <si>
    <t>рег.коеф.</t>
  </si>
  <si>
    <t>сума с рег.коеф.</t>
  </si>
  <si>
    <t>Формула за разпределение на средствата за детски градини в Община Елин Пелин - 2019 г.</t>
  </si>
  <si>
    <t>стандарт дете 5-6 г.</t>
  </si>
  <si>
    <t>Бюджет 2019</t>
  </si>
  <si>
    <t>общо:</t>
  </si>
  <si>
    <t>СОП/405</t>
  </si>
  <si>
    <t>обща сума</t>
  </si>
  <si>
    <t>храна/§1011/94лв. Годишно</t>
  </si>
  <si>
    <t>бр. деца ясла</t>
  </si>
  <si>
    <t>резерв за непредвидени и нерегулярни разходи</t>
  </si>
  <si>
    <t>отдалечена детска градина</t>
  </si>
</sst>
</file>

<file path=xl/styles.xml><?xml version="1.0" encoding="utf-8"?>
<styleSheet xmlns="http://schemas.openxmlformats.org/spreadsheetml/2006/main">
  <numFmts count="2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0.00000000000"/>
    <numFmt numFmtId="173" formatCode="#,##0\ &quot;лв.&quot;"/>
    <numFmt numFmtId="174" formatCode="0.0"/>
    <numFmt numFmtId="175" formatCode="&quot;Да&quot;;&quot;Да&quot;;&quot;Не&quot;"/>
    <numFmt numFmtId="176" formatCode="&quot;Истина&quot;;&quot; Истина &quot;;&quot; Неистина &quot;"/>
    <numFmt numFmtId="177" formatCode="&quot;Включено&quot;;&quot; Включено &quot;;&quot; Изключено &quot;"/>
    <numFmt numFmtId="178" formatCode="[$¥€-2]\ #,##0.00_);[Red]\([$¥€-2]\ #,##0.00\)"/>
    <numFmt numFmtId="179" formatCode="0.0000"/>
    <numFmt numFmtId="180" formatCode="0.000"/>
    <numFmt numFmtId="181" formatCode="#,##0.00\ _л_в"/>
    <numFmt numFmtId="182" formatCode="#,##0.00\ &quot;лв&quot;"/>
    <numFmt numFmtId="183" formatCode="[$-402]dd\ mmmm\ yyyy\ &quot;г.&quot;"/>
  </numFmts>
  <fonts count="55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10"/>
      <color indexed="10"/>
      <name val="Arial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sz val="10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52"/>
      <name val="Arial"/>
      <family val="2"/>
    </font>
    <font>
      <b/>
      <sz val="10"/>
      <color indexed="8"/>
      <name val="Arial"/>
      <family val="2"/>
    </font>
    <font>
      <u val="single"/>
      <sz val="10"/>
      <color indexed="12"/>
      <name val="Arial"/>
      <family val="2"/>
    </font>
    <font>
      <b/>
      <sz val="8"/>
      <color indexed="10"/>
      <name val="Arial"/>
      <family val="2"/>
    </font>
    <font>
      <b/>
      <sz val="8"/>
      <color indexed="30"/>
      <name val="Arial"/>
      <family val="2"/>
    </font>
    <font>
      <b/>
      <sz val="10"/>
      <color indexed="30"/>
      <name val="Arial"/>
      <family val="2"/>
    </font>
    <font>
      <b/>
      <sz val="10"/>
      <color indexed="60"/>
      <name val="Arial"/>
      <family val="2"/>
    </font>
    <font>
      <b/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sz val="10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i/>
      <sz val="10"/>
      <color rgb="FF7F7F7F"/>
      <name val="Arial"/>
      <family val="2"/>
    </font>
    <font>
      <sz val="10"/>
      <color rgb="FFFF0000"/>
      <name val="Arial"/>
      <family val="2"/>
    </font>
    <font>
      <u val="single"/>
      <sz val="10"/>
      <color theme="11"/>
      <name val="Arial"/>
      <family val="2"/>
    </font>
    <font>
      <sz val="10"/>
      <color rgb="FFFA7D00"/>
      <name val="Arial"/>
      <family val="2"/>
    </font>
    <font>
      <b/>
      <sz val="10"/>
      <color theme="1"/>
      <name val="Arial"/>
      <family val="2"/>
    </font>
    <font>
      <u val="single"/>
      <sz val="10"/>
      <color theme="10"/>
      <name val="Arial"/>
      <family val="2"/>
    </font>
    <font>
      <b/>
      <sz val="8"/>
      <color theme="5"/>
      <name val="Arial"/>
      <family val="2"/>
    </font>
    <font>
      <b/>
      <sz val="8"/>
      <color rgb="FF0070C0"/>
      <name val="Arial"/>
      <family val="2"/>
    </font>
    <font>
      <b/>
      <sz val="10"/>
      <color rgb="FF0070C0"/>
      <name val="Arial"/>
      <family val="2"/>
    </font>
    <font>
      <b/>
      <sz val="8"/>
      <color rgb="FFFF0000"/>
      <name val="Arial"/>
      <family val="2"/>
    </font>
    <font>
      <b/>
      <sz val="10"/>
      <color rgb="FFC00000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9" borderId="6" applyNumberFormat="0" applyAlignment="0" applyProtection="0"/>
    <xf numFmtId="0" fontId="39" fillId="29" borderId="2" applyNumberFormat="0" applyAlignment="0" applyProtection="0"/>
    <xf numFmtId="0" fontId="40" fillId="30" borderId="7" applyNumberFormat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213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2" fillId="0" borderId="10" xfId="0" applyFont="1" applyFill="1" applyBorder="1" applyAlignment="1">
      <alignment/>
    </xf>
    <xf numFmtId="1" fontId="0" fillId="0" borderId="0" xfId="0" applyNumberFormat="1" applyFill="1" applyBorder="1" applyAlignment="1">
      <alignment/>
    </xf>
    <xf numFmtId="0" fontId="1" fillId="0" borderId="0" xfId="0" applyFont="1" applyFill="1" applyBorder="1" applyAlignment="1">
      <alignment wrapText="1"/>
    </xf>
    <xf numFmtId="3" fontId="1" fillId="0" borderId="0" xfId="0" applyNumberFormat="1" applyFont="1" applyFill="1" applyBorder="1" applyAlignment="1">
      <alignment/>
    </xf>
    <xf numFmtId="2" fontId="4" fillId="0" borderId="0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0" fillId="0" borderId="11" xfId="0" applyFill="1" applyBorder="1" applyAlignment="1">
      <alignment wrapText="1"/>
    </xf>
    <xf numFmtId="1" fontId="1" fillId="0" borderId="0" xfId="0" applyNumberFormat="1" applyFont="1" applyFill="1" applyBorder="1" applyAlignment="1">
      <alignment wrapText="1"/>
    </xf>
    <xf numFmtId="0" fontId="2" fillId="0" borderId="0" xfId="0" applyFont="1" applyFill="1" applyBorder="1" applyAlignment="1">
      <alignment/>
    </xf>
    <xf numFmtId="2" fontId="2" fillId="0" borderId="0" xfId="0" applyNumberFormat="1" applyFont="1" applyFill="1" applyBorder="1" applyAlignment="1">
      <alignment/>
    </xf>
    <xf numFmtId="1" fontId="1" fillId="0" borderId="0" xfId="0" applyNumberFormat="1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NumberFormat="1" applyFill="1" applyBorder="1" applyAlignment="1">
      <alignment/>
    </xf>
    <xf numFmtId="172" fontId="0" fillId="0" borderId="0" xfId="0" applyNumberFormat="1" applyFill="1" applyBorder="1" applyAlignment="1">
      <alignment/>
    </xf>
    <xf numFmtId="0" fontId="1" fillId="0" borderId="10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1" fontId="1" fillId="0" borderId="0" xfId="0" applyNumberFormat="1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1" fontId="2" fillId="0" borderId="0" xfId="0" applyNumberFormat="1" applyFont="1" applyFill="1" applyBorder="1" applyAlignment="1">
      <alignment wrapText="1"/>
    </xf>
    <xf numFmtId="0" fontId="1" fillId="0" borderId="10" xfId="0" applyFont="1" applyFill="1" applyBorder="1" applyAlignment="1">
      <alignment/>
    </xf>
    <xf numFmtId="1" fontId="1" fillId="0" borderId="10" xfId="0" applyNumberFormat="1" applyFont="1" applyFill="1" applyBorder="1" applyAlignment="1">
      <alignment wrapText="1"/>
    </xf>
    <xf numFmtId="1" fontId="1" fillId="0" borderId="10" xfId="0" applyNumberFormat="1" applyFont="1" applyFill="1" applyBorder="1" applyAlignment="1">
      <alignment/>
    </xf>
    <xf numFmtId="0" fontId="1" fillId="0" borderId="0" xfId="0" applyFont="1" applyFill="1" applyBorder="1" applyAlignment="1">
      <alignment wrapText="1"/>
    </xf>
    <xf numFmtId="1" fontId="1" fillId="0" borderId="0" xfId="0" applyNumberFormat="1" applyFont="1" applyFill="1" applyBorder="1" applyAlignment="1">
      <alignment wrapText="1"/>
    </xf>
    <xf numFmtId="0" fontId="1" fillId="0" borderId="0" xfId="0" applyFont="1" applyFill="1" applyBorder="1" applyAlignment="1">
      <alignment/>
    </xf>
    <xf numFmtId="0" fontId="1" fillId="0" borderId="0" xfId="0" applyNumberFormat="1" applyFont="1" applyFill="1" applyBorder="1" applyAlignment="1">
      <alignment wrapText="1"/>
    </xf>
    <xf numFmtId="9" fontId="1" fillId="0" borderId="0" xfId="0" applyNumberFormat="1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2" fontId="1" fillId="0" borderId="0" xfId="0" applyNumberFormat="1" applyFont="1" applyFill="1" applyBorder="1" applyAlignment="1">
      <alignment wrapText="1"/>
    </xf>
    <xf numFmtId="1" fontId="2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0" fontId="1" fillId="0" borderId="12" xfId="0" applyFont="1" applyFill="1" applyBorder="1" applyAlignment="1">
      <alignment wrapText="1"/>
    </xf>
    <xf numFmtId="0" fontId="1" fillId="0" borderId="10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0" xfId="0" applyNumberFormat="1" applyFont="1" applyFill="1" applyBorder="1" applyAlignment="1">
      <alignment wrapText="1"/>
    </xf>
    <xf numFmtId="3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 wrapText="1"/>
    </xf>
    <xf numFmtId="0" fontId="1" fillId="0" borderId="11" xfId="0" applyFont="1" applyFill="1" applyBorder="1" applyAlignment="1">
      <alignment wrapText="1"/>
    </xf>
    <xf numFmtId="0" fontId="1" fillId="0" borderId="10" xfId="0" applyFont="1" applyFill="1" applyBorder="1" applyAlignment="1">
      <alignment/>
    </xf>
    <xf numFmtId="0" fontId="1" fillId="0" borderId="11" xfId="0" applyNumberFormat="1" applyFont="1" applyFill="1" applyBorder="1" applyAlignment="1">
      <alignment wrapText="1"/>
    </xf>
    <xf numFmtId="0" fontId="1" fillId="0" borderId="11" xfId="0" applyFont="1" applyFill="1" applyBorder="1" applyAlignment="1">
      <alignment vertical="center" wrapText="1"/>
    </xf>
    <xf numFmtId="0" fontId="1" fillId="0" borderId="12" xfId="0" applyNumberFormat="1" applyFont="1" applyFill="1" applyBorder="1" applyAlignment="1">
      <alignment horizontal="center" wrapText="1"/>
    </xf>
    <xf numFmtId="0" fontId="1" fillId="0" borderId="12" xfId="0" applyNumberFormat="1" applyFont="1" applyFill="1" applyBorder="1" applyAlignment="1">
      <alignment wrapText="1"/>
    </xf>
    <xf numFmtId="0" fontId="1" fillId="0" borderId="12" xfId="0" applyFont="1" applyFill="1" applyBorder="1" applyAlignment="1">
      <alignment wrapText="1"/>
    </xf>
    <xf numFmtId="3" fontId="1" fillId="0" borderId="10" xfId="0" applyNumberFormat="1" applyFont="1" applyFill="1" applyBorder="1" applyAlignment="1">
      <alignment wrapText="1"/>
    </xf>
    <xf numFmtId="0" fontId="49" fillId="0" borderId="10" xfId="0" applyFont="1" applyFill="1" applyBorder="1" applyAlignment="1">
      <alignment wrapText="1"/>
    </xf>
    <xf numFmtId="1" fontId="2" fillId="0" borderId="10" xfId="0" applyNumberFormat="1" applyFont="1" applyFill="1" applyBorder="1" applyAlignment="1">
      <alignment horizontal="right"/>
    </xf>
    <xf numFmtId="10" fontId="1" fillId="0" borderId="10" xfId="0" applyNumberFormat="1" applyFont="1" applyFill="1" applyBorder="1" applyAlignment="1">
      <alignment horizontal="center" wrapText="1"/>
    </xf>
    <xf numFmtId="1" fontId="49" fillId="0" borderId="10" xfId="0" applyNumberFormat="1" applyFont="1" applyFill="1" applyBorder="1" applyAlignment="1">
      <alignment wrapText="1"/>
    </xf>
    <xf numFmtId="1" fontId="2" fillId="0" borderId="10" xfId="0" applyNumberFormat="1" applyFont="1" applyFill="1" applyBorder="1" applyAlignment="1">
      <alignment/>
    </xf>
    <xf numFmtId="1" fontId="2" fillId="0" borderId="10" xfId="0" applyNumberFormat="1" applyFont="1" applyFill="1" applyBorder="1" applyAlignment="1">
      <alignment wrapText="1"/>
    </xf>
    <xf numFmtId="1" fontId="3" fillId="33" borderId="10" xfId="0" applyNumberFormat="1" applyFont="1" applyFill="1" applyBorder="1" applyAlignment="1">
      <alignment/>
    </xf>
    <xf numFmtId="1" fontId="3" fillId="33" borderId="11" xfId="0" applyNumberFormat="1" applyFont="1" applyFill="1" applyBorder="1" applyAlignment="1">
      <alignment/>
    </xf>
    <xf numFmtId="1" fontId="1" fillId="0" borderId="0" xfId="0" applyNumberFormat="1" applyFont="1" applyFill="1" applyBorder="1" applyAlignment="1">
      <alignment/>
    </xf>
    <xf numFmtId="0" fontId="1" fillId="0" borderId="13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1" fontId="0" fillId="0" borderId="0" xfId="0" applyNumberFormat="1" applyFill="1" applyAlignment="1">
      <alignment/>
    </xf>
    <xf numFmtId="1" fontId="3" fillId="33" borderId="10" xfId="0" applyNumberFormat="1" applyFont="1" applyFill="1" applyBorder="1" applyAlignment="1">
      <alignment wrapText="1"/>
    </xf>
    <xf numFmtId="0" fontId="1" fillId="0" borderId="13" xfId="0" applyFont="1" applyFill="1" applyBorder="1" applyAlignment="1">
      <alignment horizontal="center" wrapText="1"/>
    </xf>
    <xf numFmtId="0" fontId="1" fillId="0" borderId="13" xfId="0" applyNumberFormat="1" applyFont="1" applyFill="1" applyBorder="1" applyAlignment="1">
      <alignment horizontal="center" wrapText="1"/>
    </xf>
    <xf numFmtId="0" fontId="1" fillId="0" borderId="14" xfId="0" applyNumberFormat="1" applyFont="1" applyFill="1" applyBorder="1" applyAlignment="1">
      <alignment horizontal="center" wrapText="1"/>
    </xf>
    <xf numFmtId="0" fontId="1" fillId="0" borderId="14" xfId="0" applyNumberFormat="1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right" wrapText="1"/>
    </xf>
    <xf numFmtId="2" fontId="2" fillId="0" borderId="10" xfId="0" applyNumberFormat="1" applyFont="1" applyFill="1" applyBorder="1" applyAlignment="1">
      <alignment horizontal="right"/>
    </xf>
    <xf numFmtId="2" fontId="2" fillId="0" borderId="10" xfId="0" applyNumberFormat="1" applyFont="1" applyFill="1" applyBorder="1" applyAlignment="1">
      <alignment/>
    </xf>
    <xf numFmtId="182" fontId="1" fillId="0" borderId="10" xfId="0" applyNumberFormat="1" applyFont="1" applyFill="1" applyBorder="1" applyAlignment="1">
      <alignment horizontal="center" vertical="center" wrapText="1"/>
    </xf>
    <xf numFmtId="182" fontId="2" fillId="0" borderId="10" xfId="0" applyNumberFormat="1" applyFont="1" applyFill="1" applyBorder="1" applyAlignment="1">
      <alignment horizontal="center" vertical="center" wrapText="1"/>
    </xf>
    <xf numFmtId="182" fontId="2" fillId="0" borderId="13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1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82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82" fontId="0" fillId="0" borderId="0" xfId="0" applyNumberFormat="1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50" fillId="0" borderId="10" xfId="0" applyNumberFormat="1" applyFont="1" applyFill="1" applyBorder="1" applyAlignment="1">
      <alignment horizontal="center" vertical="center"/>
    </xf>
    <xf numFmtId="0" fontId="51" fillId="0" borderId="11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1" fontId="50" fillId="0" borderId="10" xfId="0" applyNumberFormat="1" applyFont="1" applyFill="1" applyBorder="1" applyAlignment="1">
      <alignment horizontal="center" vertical="center" wrapText="1"/>
    </xf>
    <xf numFmtId="182" fontId="50" fillId="0" borderId="10" xfId="0" applyNumberFormat="1" applyFont="1" applyFill="1" applyBorder="1" applyAlignment="1">
      <alignment horizontal="center" vertical="center" wrapText="1"/>
    </xf>
    <xf numFmtId="182" fontId="50" fillId="0" borderId="10" xfId="0" applyNumberFormat="1" applyFont="1" applyFill="1" applyBorder="1" applyAlignment="1">
      <alignment horizontal="center" vertical="center"/>
    </xf>
    <xf numFmtId="1" fontId="50" fillId="0" borderId="10" xfId="0" applyNumberFormat="1" applyFont="1" applyFill="1" applyBorder="1" applyAlignment="1">
      <alignment horizontal="center" vertical="center"/>
    </xf>
    <xf numFmtId="182" fontId="51" fillId="0" borderId="0" xfId="0" applyNumberFormat="1" applyFont="1" applyFill="1" applyAlignment="1">
      <alignment horizontal="center" vertical="center"/>
    </xf>
    <xf numFmtId="0" fontId="51" fillId="0" borderId="0" xfId="0" applyFont="1" applyFill="1" applyAlignment="1">
      <alignment horizontal="center" vertical="center"/>
    </xf>
    <xf numFmtId="1" fontId="50" fillId="0" borderId="0" xfId="0" applyNumberFormat="1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center" vertical="center"/>
    </xf>
    <xf numFmtId="1" fontId="50" fillId="0" borderId="0" xfId="0" applyNumberFormat="1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52" fillId="0" borderId="13" xfId="0" applyNumberFormat="1" applyFont="1" applyFill="1" applyBorder="1" applyAlignment="1">
      <alignment horizontal="center" vertical="center" wrapText="1"/>
    </xf>
    <xf numFmtId="0" fontId="52" fillId="0" borderId="14" xfId="0" applyNumberFormat="1" applyFont="1" applyFill="1" applyBorder="1" applyAlignment="1">
      <alignment horizontal="center" vertical="center" wrapText="1"/>
    </xf>
    <xf numFmtId="0" fontId="53" fillId="0" borderId="11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1" fontId="49" fillId="0" borderId="10" xfId="0" applyNumberFormat="1" applyFont="1" applyFill="1" applyBorder="1" applyAlignment="1">
      <alignment horizontal="center" vertical="center" wrapText="1"/>
    </xf>
    <xf numFmtId="182" fontId="1" fillId="0" borderId="10" xfId="0" applyNumberFormat="1" applyFont="1" applyFill="1" applyBorder="1" applyAlignment="1">
      <alignment horizontal="center" vertical="center" wrapText="1"/>
    </xf>
    <xf numFmtId="182" fontId="1" fillId="0" borderId="10" xfId="0" applyNumberFormat="1" applyFont="1" applyFill="1" applyBorder="1" applyAlignment="1">
      <alignment horizontal="center" vertical="center"/>
    </xf>
    <xf numFmtId="182" fontId="0" fillId="0" borderId="0" xfId="0" applyNumberForma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53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1" fontId="1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1" fontId="0" fillId="0" borderId="0" xfId="0" applyNumberFormat="1" applyFill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182" fontId="1" fillId="0" borderId="0" xfId="0" applyNumberFormat="1" applyFont="1" applyFill="1" applyBorder="1" applyAlignment="1">
      <alignment horizontal="center" vertical="center" wrapText="1"/>
    </xf>
    <xf numFmtId="182" fontId="1" fillId="0" borderId="0" xfId="0" applyNumberFormat="1" applyFont="1" applyFill="1" applyBorder="1" applyAlignment="1">
      <alignment horizontal="center" vertical="center" wrapText="1"/>
    </xf>
    <xf numFmtId="182" fontId="0" fillId="0" borderId="0" xfId="0" applyNumberFormat="1" applyFont="1" applyFill="1" applyAlignment="1">
      <alignment horizontal="center" vertical="center" wrapText="1"/>
    </xf>
    <xf numFmtId="182" fontId="1" fillId="0" borderId="10" xfId="0" applyNumberFormat="1" applyFont="1" applyFill="1" applyBorder="1" applyAlignment="1">
      <alignment horizontal="center" vertical="center"/>
    </xf>
    <xf numFmtId="2" fontId="50" fillId="0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 wrapText="1"/>
    </xf>
    <xf numFmtId="2" fontId="0" fillId="0" borderId="0" xfId="0" applyNumberFormat="1" applyFill="1" applyAlignment="1">
      <alignment horizontal="center" vertical="center"/>
    </xf>
    <xf numFmtId="2" fontId="0" fillId="0" borderId="0" xfId="0" applyNumberFormat="1" applyFont="1" applyFill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2" fontId="0" fillId="0" borderId="0" xfId="0" applyNumberFormat="1" applyFont="1" applyFill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0" fontId="54" fillId="0" borderId="0" xfId="0" applyNumberFormat="1" applyFont="1" applyFill="1" applyAlignment="1">
      <alignment horizontal="center" vertical="center"/>
    </xf>
    <xf numFmtId="0" fontId="52" fillId="0" borderId="15" xfId="0" applyNumberFormat="1" applyFont="1" applyFill="1" applyBorder="1" applyAlignment="1">
      <alignment horizontal="center" vertical="center" wrapText="1"/>
    </xf>
    <xf numFmtId="0" fontId="52" fillId="0" borderId="0" xfId="0" applyNumberFormat="1" applyFont="1" applyFill="1" applyBorder="1" applyAlignment="1">
      <alignment horizontal="center" vertical="center" wrapText="1"/>
    </xf>
    <xf numFmtId="0" fontId="54" fillId="0" borderId="0" xfId="0" applyNumberFormat="1" applyFont="1" applyFill="1" applyBorder="1" applyAlignment="1">
      <alignment horizontal="center" vertical="center"/>
    </xf>
    <xf numFmtId="0" fontId="54" fillId="0" borderId="13" xfId="0" applyNumberFormat="1" applyFont="1" applyFill="1" applyBorder="1" applyAlignment="1">
      <alignment horizontal="center" vertical="center" wrapText="1"/>
    </xf>
    <xf numFmtId="2" fontId="54" fillId="0" borderId="13" xfId="0" applyNumberFormat="1" applyFont="1" applyFill="1" applyBorder="1" applyAlignment="1">
      <alignment horizontal="center" vertical="center" wrapText="1"/>
    </xf>
    <xf numFmtId="0" fontId="54" fillId="0" borderId="15" xfId="0" applyNumberFormat="1" applyFont="1" applyFill="1" applyBorder="1" applyAlignment="1">
      <alignment horizontal="center" vertical="center" wrapText="1"/>
    </xf>
    <xf numFmtId="182" fontId="2" fillId="13" borderId="16" xfId="0" applyNumberFormat="1" applyFont="1" applyFill="1" applyBorder="1" applyAlignment="1">
      <alignment horizontal="center" vertical="center" wrapText="1"/>
    </xf>
    <xf numFmtId="182" fontId="2" fillId="13" borderId="13" xfId="0" applyNumberFormat="1" applyFont="1" applyFill="1" applyBorder="1" applyAlignment="1">
      <alignment horizontal="center" vertical="center" wrapText="1"/>
    </xf>
    <xf numFmtId="182" fontId="2" fillId="13" borderId="10" xfId="0" applyNumberFormat="1" applyFont="1" applyFill="1" applyBorder="1" applyAlignment="1">
      <alignment horizontal="center" vertical="center" wrapText="1"/>
    </xf>
    <xf numFmtId="182" fontId="2" fillId="13" borderId="10" xfId="0" applyNumberFormat="1" applyFont="1" applyFill="1" applyBorder="1" applyAlignment="1">
      <alignment horizontal="center" vertical="center"/>
    </xf>
    <xf numFmtId="182" fontId="1" fillId="0" borderId="0" xfId="0" applyNumberFormat="1" applyFont="1" applyFill="1" applyAlignment="1">
      <alignment horizontal="center" vertical="center"/>
    </xf>
    <xf numFmtId="182" fontId="1" fillId="6" borderId="10" xfId="0" applyNumberFormat="1" applyFont="1" applyFill="1" applyBorder="1" applyAlignment="1">
      <alignment horizontal="center" vertical="center" wrapText="1"/>
    </xf>
    <xf numFmtId="182" fontId="50" fillId="6" borderId="11" xfId="0" applyNumberFormat="1" applyFont="1" applyFill="1" applyBorder="1" applyAlignment="1">
      <alignment horizontal="center" vertical="center"/>
    </xf>
    <xf numFmtId="1" fontId="2" fillId="0" borderId="12" xfId="0" applyNumberFormat="1" applyFont="1" applyFill="1" applyBorder="1" applyAlignment="1">
      <alignment horizontal="center" vertical="center" wrapText="1"/>
    </xf>
    <xf numFmtId="1" fontId="2" fillId="0" borderId="12" xfId="0" applyNumberFormat="1" applyFont="1" applyFill="1" applyBorder="1" applyAlignment="1">
      <alignment horizontal="center" vertical="center"/>
    </xf>
    <xf numFmtId="10" fontId="2" fillId="0" borderId="16" xfId="0" applyNumberFormat="1" applyFont="1" applyFill="1" applyBorder="1" applyAlignment="1">
      <alignment vertical="center" wrapText="1"/>
    </xf>
    <xf numFmtId="10" fontId="2" fillId="0" borderId="13" xfId="0" applyNumberFormat="1" applyFont="1" applyFill="1" applyBorder="1" applyAlignment="1">
      <alignment vertical="center" wrapText="1"/>
    </xf>
    <xf numFmtId="10" fontId="2" fillId="0" borderId="15" xfId="0" applyNumberFormat="1" applyFont="1" applyFill="1" applyBorder="1" applyAlignment="1">
      <alignment horizontal="center" vertical="center" wrapText="1"/>
    </xf>
    <xf numFmtId="1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NumberFormat="1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52" fillId="0" borderId="0" xfId="0" applyNumberFormat="1" applyFont="1" applyFill="1" applyBorder="1" applyAlignment="1">
      <alignment horizontal="center" vertical="center"/>
    </xf>
    <xf numFmtId="10" fontId="2" fillId="0" borderId="15" xfId="0" applyNumberFormat="1" applyFont="1" applyFill="1" applyBorder="1" applyAlignment="1">
      <alignment horizontal="center" vertical="center" wrapText="1"/>
    </xf>
    <xf numFmtId="10" fontId="2" fillId="0" borderId="13" xfId="0" applyNumberFormat="1" applyFont="1" applyFill="1" applyBorder="1" applyAlignment="1">
      <alignment horizontal="center" vertical="center" wrapText="1"/>
    </xf>
    <xf numFmtId="182" fontId="2" fillId="0" borderId="16" xfId="0" applyNumberFormat="1" applyFont="1" applyFill="1" applyBorder="1" applyAlignment="1">
      <alignment horizontal="center" vertical="center" wrapText="1"/>
    </xf>
    <xf numFmtId="182" fontId="2" fillId="0" borderId="13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182" fontId="2" fillId="6" borderId="16" xfId="0" applyNumberFormat="1" applyFont="1" applyFill="1" applyBorder="1" applyAlignment="1">
      <alignment horizontal="center" vertical="center" wrapText="1"/>
    </xf>
    <xf numFmtId="182" fontId="2" fillId="6" borderId="13" xfId="0" applyNumberFormat="1" applyFont="1" applyFill="1" applyBorder="1" applyAlignment="1">
      <alignment horizontal="center" vertical="center" wrapText="1"/>
    </xf>
    <xf numFmtId="182" fontId="2" fillId="0" borderId="15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3" fillId="0" borderId="16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0" fontId="1" fillId="0" borderId="16" xfId="0" applyNumberFormat="1" applyFont="1" applyFill="1" applyBorder="1" applyAlignment="1">
      <alignment horizontal="center" vertical="center" wrapText="1"/>
    </xf>
    <xf numFmtId="0" fontId="1" fillId="0" borderId="13" xfId="0" applyNumberFormat="1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/>
    </xf>
    <xf numFmtId="0" fontId="2" fillId="0" borderId="13" xfId="0" applyNumberFormat="1" applyFont="1" applyFill="1" applyBorder="1" applyAlignment="1">
      <alignment horizontal="center" wrapText="1"/>
    </xf>
    <xf numFmtId="0" fontId="2" fillId="0" borderId="10" xfId="0" applyNumberFormat="1" applyFont="1" applyFill="1" applyBorder="1" applyAlignment="1">
      <alignment horizontal="center" wrapText="1"/>
    </xf>
    <xf numFmtId="0" fontId="1" fillId="0" borderId="14" xfId="0" applyNumberFormat="1" applyFont="1" applyFill="1" applyBorder="1" applyAlignment="1">
      <alignment horizontal="center" wrapText="1"/>
    </xf>
    <xf numFmtId="0" fontId="1" fillId="0" borderId="12" xfId="0" applyNumberFormat="1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9" fontId="1" fillId="0" borderId="13" xfId="0" applyNumberFormat="1" applyFont="1" applyFill="1" applyBorder="1" applyAlignment="1">
      <alignment horizontal="center" wrapText="1"/>
    </xf>
    <xf numFmtId="9" fontId="1" fillId="0" borderId="10" xfId="0" applyNumberFormat="1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 wrapText="1"/>
    </xf>
    <xf numFmtId="10" fontId="1" fillId="0" borderId="15" xfId="0" applyNumberFormat="1" applyFont="1" applyFill="1" applyBorder="1" applyAlignment="1">
      <alignment horizontal="center" wrapText="1"/>
    </xf>
    <xf numFmtId="10" fontId="1" fillId="0" borderId="15" xfId="0" applyNumberFormat="1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Followed Hyperlink" xfId="58"/>
    <cellStyle name="Percent" xfId="59"/>
    <cellStyle name="Свързана клетка" xfId="60"/>
    <cellStyle name="Сума" xfId="61"/>
    <cellStyle name="Hyperlink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7"/>
  <sheetViews>
    <sheetView zoomScalePageLayoutView="0" workbookViewId="0" topLeftCell="F2">
      <selection activeCell="X35" sqref="X35"/>
    </sheetView>
  </sheetViews>
  <sheetFormatPr defaultColWidth="9.140625" defaultRowHeight="12.75"/>
  <cols>
    <col min="1" max="1" width="8.28125" style="2" customWidth="1"/>
    <col min="2" max="2" width="5.00390625" style="2" customWidth="1"/>
    <col min="3" max="3" width="5.28125" style="2" customWidth="1"/>
    <col min="4" max="4" width="10.8515625" style="2" customWidth="1"/>
    <col min="5" max="5" width="10.7109375" style="2" customWidth="1"/>
    <col min="6" max="6" width="9.421875" style="2" customWidth="1"/>
    <col min="7" max="7" width="7.140625" style="2" customWidth="1"/>
    <col min="8" max="8" width="7.00390625" style="2" customWidth="1"/>
    <col min="9" max="9" width="8.8515625" style="2" customWidth="1"/>
    <col min="10" max="10" width="8.421875" style="2" customWidth="1"/>
    <col min="11" max="11" width="8.57421875" style="2" customWidth="1"/>
    <col min="12" max="12" width="9.7109375" style="2" customWidth="1"/>
    <col min="13" max="13" width="3.421875" style="2" customWidth="1"/>
    <col min="14" max="14" width="5.421875" style="2" customWidth="1"/>
    <col min="15" max="15" width="7.8515625" style="2" customWidth="1"/>
    <col min="16" max="16" width="8.140625" style="2" customWidth="1"/>
    <col min="17" max="17" width="4.140625" style="2" customWidth="1"/>
    <col min="18" max="18" width="3.421875" style="2" customWidth="1"/>
    <col min="19" max="19" width="8.00390625" style="2" customWidth="1"/>
    <col min="20" max="20" width="5.57421875" style="2" customWidth="1"/>
    <col min="21" max="21" width="2.8515625" style="2" customWidth="1"/>
    <col min="22" max="22" width="6.8515625" style="2" customWidth="1"/>
    <col min="23" max="23" width="4.00390625" style="2" customWidth="1"/>
    <col min="24" max="24" width="2.57421875" style="2" customWidth="1"/>
    <col min="25" max="25" width="7.140625" style="2" customWidth="1"/>
    <col min="26" max="26" width="8.7109375" style="2" customWidth="1"/>
    <col min="27" max="27" width="7.00390625" style="2" customWidth="1"/>
    <col min="28" max="28" width="8.57421875" style="2" customWidth="1"/>
    <col min="29" max="29" width="3.140625" style="2" customWidth="1"/>
    <col min="30" max="30" width="10.28125" style="2" customWidth="1"/>
    <col min="31" max="31" width="5.421875" style="2" customWidth="1"/>
    <col min="32" max="16384" width="9.140625" style="2" customWidth="1"/>
  </cols>
  <sheetData>
    <row r="1" spans="1:26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32" s="34" customFormat="1" ht="12.75">
      <c r="A3" s="32"/>
      <c r="B3" s="7"/>
      <c r="C3" s="7"/>
      <c r="D3" s="7"/>
      <c r="E3" s="7"/>
      <c r="F3" s="7"/>
      <c r="G3" s="33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</row>
    <row r="4" spans="1:32" ht="12.75">
      <c r="A4" s="32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1"/>
      <c r="AC4" s="1"/>
      <c r="AD4" s="1"/>
      <c r="AE4" s="1"/>
      <c r="AF4" s="1"/>
    </row>
    <row r="5" spans="1:32" s="34" customFormat="1" ht="12.75" hidden="1">
      <c r="A5" s="7"/>
      <c r="B5" s="7"/>
      <c r="C5" s="7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7"/>
      <c r="AF5" s="12"/>
    </row>
    <row r="6" spans="1:32" ht="12.75" hidden="1">
      <c r="A6" s="22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4"/>
      <c r="AE6" s="13"/>
      <c r="AF6" s="13"/>
    </row>
    <row r="7" spans="1:32" ht="12.75">
      <c r="A7" s="22"/>
      <c r="C7" s="7"/>
      <c r="D7" s="35"/>
      <c r="E7" s="35"/>
      <c r="F7" s="12"/>
      <c r="G7" s="1"/>
      <c r="H7" s="1"/>
      <c r="I7" s="32"/>
      <c r="J7" s="1"/>
      <c r="K7" s="15"/>
      <c r="L7" s="12"/>
      <c r="M7" s="1"/>
      <c r="N7" s="1"/>
      <c r="O7" s="1"/>
      <c r="P7" s="1"/>
      <c r="Q7" s="1"/>
      <c r="R7" s="1"/>
      <c r="S7" s="1"/>
      <c r="T7" s="1"/>
      <c r="U7" s="1"/>
      <c r="V7" s="1"/>
      <c r="X7" s="1"/>
      <c r="Y7" s="1"/>
      <c r="Z7" s="12"/>
      <c r="AA7" s="13"/>
      <c r="AB7" s="15"/>
      <c r="AC7" s="1"/>
      <c r="AD7" s="15"/>
      <c r="AE7" s="1"/>
      <c r="AF7" s="12"/>
    </row>
    <row r="8" spans="1:32" ht="12.75">
      <c r="A8" s="7"/>
      <c r="B8" s="1"/>
      <c r="C8" s="1"/>
      <c r="D8" s="35"/>
      <c r="E8" s="35"/>
      <c r="F8" s="12"/>
      <c r="G8" s="1"/>
      <c r="H8" s="1"/>
      <c r="I8" s="1"/>
      <c r="J8" s="1"/>
      <c r="K8" s="15"/>
      <c r="L8" s="12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2"/>
      <c r="AA8" s="1"/>
      <c r="AB8" s="1"/>
      <c r="AC8" s="1"/>
      <c r="AD8" s="15"/>
      <c r="AE8" s="1"/>
      <c r="AF8" s="12"/>
    </row>
    <row r="9" spans="1:32" ht="12.75">
      <c r="A9" s="7"/>
      <c r="B9" s="1"/>
      <c r="C9" s="1"/>
      <c r="D9" s="35"/>
      <c r="E9" s="35"/>
      <c r="F9" s="12"/>
      <c r="G9" s="1"/>
      <c r="H9" s="1"/>
      <c r="I9" s="1"/>
      <c r="J9" s="1"/>
      <c r="K9" s="15"/>
      <c r="L9" s="12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2"/>
      <c r="AA9" s="1"/>
      <c r="AB9" s="1"/>
      <c r="AC9" s="1"/>
      <c r="AD9" s="15"/>
      <c r="AE9" s="1"/>
      <c r="AF9" s="12"/>
    </row>
    <row r="10" spans="1:32" ht="12.75">
      <c r="A10" s="7"/>
      <c r="B10" s="1"/>
      <c r="C10" s="1"/>
      <c r="D10" s="35"/>
      <c r="E10" s="35"/>
      <c r="F10" s="12"/>
      <c r="G10" s="1"/>
      <c r="H10" s="1"/>
      <c r="I10" s="1"/>
      <c r="J10" s="1"/>
      <c r="K10" s="15"/>
      <c r="L10" s="12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2"/>
      <c r="AA10" s="1"/>
      <c r="AB10" s="1"/>
      <c r="AC10" s="1"/>
      <c r="AD10" s="15"/>
      <c r="AE10" s="1"/>
      <c r="AF10" s="12"/>
    </row>
    <row r="11" spans="1:32" ht="12.75">
      <c r="A11" s="22"/>
      <c r="B11" s="13"/>
      <c r="C11" s="13"/>
      <c r="D11" s="14"/>
      <c r="E11" s="14"/>
      <c r="F11" s="13"/>
      <c r="G11" s="13"/>
      <c r="H11" s="13"/>
      <c r="I11" s="13"/>
      <c r="J11" s="13"/>
      <c r="K11" s="36"/>
      <c r="L11" s="36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36"/>
      <c r="AA11" s="13"/>
      <c r="AB11" s="25"/>
      <c r="AC11" s="13"/>
      <c r="AD11" s="13"/>
      <c r="AE11" s="13"/>
      <c r="AF11" s="13"/>
    </row>
    <row r="12" spans="1:32" s="34" customFormat="1" ht="12.75">
      <c r="A12" s="7"/>
      <c r="B12" s="7"/>
      <c r="C12" s="7"/>
      <c r="D12" s="35"/>
      <c r="E12" s="35"/>
      <c r="F12" s="12"/>
      <c r="G12" s="12"/>
      <c r="H12" s="12"/>
      <c r="I12" s="32"/>
      <c r="J12" s="12"/>
      <c r="K12" s="12"/>
      <c r="L12" s="12"/>
      <c r="M12" s="12"/>
      <c r="N12" s="1"/>
      <c r="O12" s="12"/>
      <c r="P12" s="12"/>
      <c r="Q12" s="12"/>
      <c r="R12" s="1"/>
      <c r="S12" s="12"/>
      <c r="T12" s="12"/>
      <c r="U12" s="1"/>
      <c r="V12" s="12"/>
      <c r="W12" s="7"/>
      <c r="X12" s="1"/>
      <c r="Y12" s="1"/>
      <c r="Z12" s="12"/>
      <c r="AA12" s="12"/>
      <c r="AB12" s="12"/>
      <c r="AC12" s="12"/>
      <c r="AD12" s="12"/>
      <c r="AE12" s="7"/>
      <c r="AF12" s="12"/>
    </row>
    <row r="13" spans="1:32" ht="12.75">
      <c r="A13" s="7"/>
      <c r="B13" s="1"/>
      <c r="C13" s="1"/>
      <c r="D13" s="35"/>
      <c r="E13" s="35"/>
      <c r="F13" s="12"/>
      <c r="G13" s="1"/>
      <c r="H13" s="1"/>
      <c r="I13" s="32"/>
      <c r="J13" s="1"/>
      <c r="K13" s="15"/>
      <c r="L13" s="12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2"/>
      <c r="AA13" s="1"/>
      <c r="AB13" s="12"/>
      <c r="AC13" s="1"/>
      <c r="AD13" s="15"/>
      <c r="AE13" s="1"/>
      <c r="AF13" s="15"/>
    </row>
    <row r="14" spans="1:32" ht="12.75">
      <c r="A14" s="7"/>
      <c r="B14" s="1"/>
      <c r="C14" s="1"/>
      <c r="D14" s="35"/>
      <c r="E14" s="35"/>
      <c r="F14" s="12"/>
      <c r="G14" s="1"/>
      <c r="H14" s="1"/>
      <c r="I14" s="32"/>
      <c r="J14" s="15"/>
      <c r="K14" s="15"/>
      <c r="L14" s="12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2"/>
      <c r="AA14" s="1"/>
      <c r="AB14" s="12"/>
      <c r="AC14" s="1"/>
      <c r="AD14" s="15"/>
      <c r="AE14" s="1"/>
      <c r="AF14" s="15"/>
    </row>
    <row r="15" spans="1:32" ht="12.75">
      <c r="A15" s="7"/>
      <c r="B15" s="1"/>
      <c r="C15" s="1"/>
      <c r="D15" s="35"/>
      <c r="E15" s="35"/>
      <c r="F15" s="12"/>
      <c r="G15" s="1"/>
      <c r="H15" s="1"/>
      <c r="I15" s="32"/>
      <c r="J15" s="15"/>
      <c r="K15" s="15"/>
      <c r="L15" s="12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2"/>
      <c r="AA15" s="1"/>
      <c r="AB15" s="12"/>
      <c r="AC15" s="1"/>
      <c r="AD15" s="15"/>
      <c r="AE15" s="1"/>
      <c r="AF15" s="15"/>
    </row>
    <row r="16" spans="1:32" ht="12.75">
      <c r="A16" s="7"/>
      <c r="B16" s="1"/>
      <c r="C16" s="1"/>
      <c r="D16" s="35"/>
      <c r="E16" s="35"/>
      <c r="F16" s="12"/>
      <c r="G16" s="1"/>
      <c r="H16" s="1"/>
      <c r="I16" s="32"/>
      <c r="J16" s="15"/>
      <c r="K16" s="15"/>
      <c r="L16" s="12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2"/>
      <c r="AA16" s="1"/>
      <c r="AB16" s="12"/>
      <c r="AC16" s="1"/>
      <c r="AD16" s="15"/>
      <c r="AE16" s="1"/>
      <c r="AF16" s="15"/>
    </row>
    <row r="17" spans="1:32" ht="12.75">
      <c r="A17" s="7"/>
      <c r="B17" s="1"/>
      <c r="C17" s="1"/>
      <c r="D17" s="35"/>
      <c r="E17" s="35"/>
      <c r="F17" s="12"/>
      <c r="G17" s="1"/>
      <c r="H17" s="1"/>
      <c r="I17" s="32"/>
      <c r="J17" s="15"/>
      <c r="K17" s="15"/>
      <c r="L17" s="12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2"/>
      <c r="AA17" s="1"/>
      <c r="AB17" s="12"/>
      <c r="AC17" s="1"/>
      <c r="AD17" s="15"/>
      <c r="AE17" s="1"/>
      <c r="AF17" s="15"/>
    </row>
    <row r="18" spans="1:32" ht="12.75">
      <c r="A18" s="7"/>
      <c r="B18" s="1"/>
      <c r="C18" s="1"/>
      <c r="D18" s="35"/>
      <c r="E18" s="35"/>
      <c r="F18" s="12"/>
      <c r="G18" s="1"/>
      <c r="H18" s="1"/>
      <c r="I18" s="32"/>
      <c r="J18" s="15"/>
      <c r="K18" s="15"/>
      <c r="L18" s="12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2"/>
      <c r="AA18" s="1"/>
      <c r="AB18" s="12"/>
      <c r="AC18" s="1"/>
      <c r="AD18" s="15"/>
      <c r="AE18" s="1"/>
      <c r="AF18" s="15"/>
    </row>
    <row r="19" spans="1:32" ht="12.75">
      <c r="A19" s="7"/>
      <c r="B19" s="1"/>
      <c r="C19" s="1"/>
      <c r="D19" s="35"/>
      <c r="E19" s="35"/>
      <c r="F19" s="12"/>
      <c r="G19" s="1"/>
      <c r="H19" s="1"/>
      <c r="I19" s="32"/>
      <c r="J19" s="15"/>
      <c r="K19" s="15"/>
      <c r="L19" s="12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2"/>
      <c r="AA19" s="1"/>
      <c r="AB19" s="12"/>
      <c r="AC19" s="1"/>
      <c r="AD19" s="1"/>
      <c r="AE19" s="1"/>
      <c r="AF19" s="1"/>
    </row>
    <row r="20" spans="1:32" ht="12.75">
      <c r="A20" s="7"/>
      <c r="B20" s="1"/>
      <c r="C20" s="1"/>
      <c r="D20" s="35"/>
      <c r="E20" s="35"/>
      <c r="F20" s="12"/>
      <c r="G20" s="1"/>
      <c r="H20" s="1"/>
      <c r="I20" s="32"/>
      <c r="J20" s="15"/>
      <c r="K20" s="15"/>
      <c r="L20" s="12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2"/>
      <c r="AA20" s="1"/>
      <c r="AB20" s="12"/>
      <c r="AC20" s="1"/>
      <c r="AD20" s="1"/>
      <c r="AE20" s="1"/>
      <c r="AF20" s="1"/>
    </row>
    <row r="21" spans="1:32" ht="12.75">
      <c r="A21" s="34"/>
      <c r="D21" s="37"/>
      <c r="E21" s="37"/>
      <c r="F21" s="6"/>
      <c r="G21" s="6"/>
      <c r="H21" s="15"/>
      <c r="I21" s="6"/>
      <c r="K21" s="6"/>
      <c r="L21" s="12"/>
      <c r="M21" s="12"/>
      <c r="N21" s="12"/>
      <c r="O21" s="12"/>
      <c r="S21" s="6"/>
      <c r="T21" s="6"/>
      <c r="U21" s="6"/>
      <c r="V21" s="6"/>
      <c r="W21" s="6"/>
      <c r="X21" s="6"/>
      <c r="Y21" s="6"/>
      <c r="Z21" s="6"/>
      <c r="AA21" s="6"/>
      <c r="AB21" s="6"/>
      <c r="AD21" s="16"/>
      <c r="AF21" s="15"/>
    </row>
    <row r="22" spans="1:9" ht="12" customHeight="1" hidden="1">
      <c r="A22" s="38"/>
      <c r="D22" s="12"/>
      <c r="E22" s="12"/>
      <c r="F22" s="12"/>
      <c r="I22" s="12"/>
    </row>
    <row r="23" spans="1:30" ht="15" customHeight="1">
      <c r="A23" s="171"/>
      <c r="B23" s="1"/>
      <c r="D23" s="6"/>
      <c r="E23" s="6"/>
      <c r="F23" s="6"/>
      <c r="G23" s="1"/>
      <c r="I23" s="18"/>
      <c r="J23" s="1"/>
      <c r="K23" s="15"/>
      <c r="L23" s="6"/>
      <c r="Z23" s="6"/>
      <c r="AB23" s="6"/>
      <c r="AD23" s="6"/>
    </row>
    <row r="24" spans="1:21" ht="12.75" customHeight="1">
      <c r="A24" s="171"/>
      <c r="G24" s="1"/>
      <c r="K24" s="19"/>
      <c r="S24" s="17"/>
      <c r="T24" s="17"/>
      <c r="U24" s="17"/>
    </row>
    <row r="25" spans="2:26" ht="12.75">
      <c r="B25" s="172"/>
      <c r="C25" s="172"/>
      <c r="D25" s="22"/>
      <c r="E25" s="22"/>
      <c r="F25" s="22"/>
      <c r="G25" s="22"/>
      <c r="H25" s="22"/>
      <c r="I25" s="22"/>
      <c r="J25" s="7"/>
      <c r="K25" s="1"/>
      <c r="L25" s="22"/>
      <c r="M25" s="170"/>
      <c r="N25" s="170"/>
      <c r="O25" s="34"/>
      <c r="P25" s="34"/>
      <c r="Y25" s="7"/>
      <c r="Z25" s="8"/>
    </row>
    <row r="26" spans="1:26" ht="12.75">
      <c r="A26" s="29"/>
      <c r="B26" s="168"/>
      <c r="C26" s="168"/>
      <c r="D26" s="1"/>
      <c r="E26" s="15"/>
      <c r="F26" s="1"/>
      <c r="G26" s="1"/>
      <c r="H26" s="1"/>
      <c r="I26" s="23"/>
      <c r="J26" s="6"/>
      <c r="K26" s="29"/>
      <c r="L26" s="15"/>
      <c r="M26" s="169"/>
      <c r="N26" s="169"/>
      <c r="Y26" s="7"/>
      <c r="Z26" s="9"/>
    </row>
    <row r="27" spans="1:26" ht="12.75">
      <c r="A27" s="29"/>
      <c r="B27" s="168"/>
      <c r="C27" s="168"/>
      <c r="D27" s="7"/>
      <c r="E27" s="15"/>
      <c r="G27" s="1"/>
      <c r="H27" s="1"/>
      <c r="I27" s="24"/>
      <c r="J27" s="6"/>
      <c r="K27" s="29"/>
      <c r="L27" s="15"/>
      <c r="M27" s="169"/>
      <c r="N27" s="169"/>
      <c r="Z27" s="10"/>
    </row>
    <row r="28" spans="1:14" ht="12.75">
      <c r="A28" s="29"/>
      <c r="B28" s="168"/>
      <c r="C28" s="168"/>
      <c r="D28" s="7"/>
      <c r="E28" s="15"/>
      <c r="F28" s="15"/>
      <c r="G28" s="1"/>
      <c r="H28" s="1"/>
      <c r="I28" s="24"/>
      <c r="J28" s="6"/>
      <c r="K28" s="29"/>
      <c r="L28" s="15"/>
      <c r="M28" s="169"/>
      <c r="N28" s="169"/>
    </row>
    <row r="29" spans="1:26" ht="12.75">
      <c r="A29" s="29"/>
      <c r="B29" s="168"/>
      <c r="C29" s="168"/>
      <c r="D29" s="7"/>
      <c r="E29" s="15"/>
      <c r="F29" s="15"/>
      <c r="G29" s="1"/>
      <c r="H29" s="1"/>
      <c r="I29" s="24"/>
      <c r="J29" s="6"/>
      <c r="K29" s="29"/>
      <c r="L29" s="15"/>
      <c r="M29" s="169"/>
      <c r="N29" s="169"/>
      <c r="Z29" s="10"/>
    </row>
    <row r="30" spans="1:14" ht="12.75">
      <c r="A30" s="29"/>
      <c r="B30" s="168"/>
      <c r="C30" s="168"/>
      <c r="D30" s="7"/>
      <c r="E30" s="15"/>
      <c r="F30" s="15"/>
      <c r="G30" s="1"/>
      <c r="H30" s="1"/>
      <c r="I30" s="24"/>
      <c r="J30" s="6"/>
      <c r="K30" s="29"/>
      <c r="L30" s="15"/>
      <c r="M30" s="169"/>
      <c r="N30" s="169"/>
    </row>
    <row r="31" spans="1:14" ht="12.75">
      <c r="A31" s="29"/>
      <c r="B31" s="168"/>
      <c r="C31" s="168"/>
      <c r="D31" s="7"/>
      <c r="E31" s="15"/>
      <c r="F31" s="15"/>
      <c r="G31" s="1"/>
      <c r="H31" s="1"/>
      <c r="I31" s="24"/>
      <c r="J31" s="6"/>
      <c r="K31" s="29"/>
      <c r="L31" s="15"/>
      <c r="M31" s="169"/>
      <c r="N31" s="169"/>
    </row>
    <row r="32" spans="1:14" ht="12.75">
      <c r="A32" s="29"/>
      <c r="B32" s="168"/>
      <c r="C32" s="168"/>
      <c r="D32" s="7"/>
      <c r="E32" s="15"/>
      <c r="F32" s="15"/>
      <c r="G32" s="1"/>
      <c r="H32" s="1"/>
      <c r="I32" s="24"/>
      <c r="J32" s="6"/>
      <c r="K32" s="29"/>
      <c r="L32" s="15"/>
      <c r="M32" s="169"/>
      <c r="N32" s="169"/>
    </row>
    <row r="33" spans="1:14" ht="12.75">
      <c r="A33" s="29"/>
      <c r="B33" s="168"/>
      <c r="C33" s="168"/>
      <c r="D33" s="7"/>
      <c r="E33" s="15"/>
      <c r="F33" s="15"/>
      <c r="G33" s="1"/>
      <c r="H33" s="1"/>
      <c r="I33" s="24"/>
      <c r="J33" s="6"/>
      <c r="K33" s="29"/>
      <c r="L33" s="15"/>
      <c r="M33" s="169"/>
      <c r="N33" s="169"/>
    </row>
    <row r="34" spans="1:14" ht="12.75">
      <c r="A34" s="29"/>
      <c r="B34" s="168"/>
      <c r="C34" s="168"/>
      <c r="D34" s="7"/>
      <c r="E34" s="15"/>
      <c r="F34" s="15"/>
      <c r="G34" s="1"/>
      <c r="H34" s="1"/>
      <c r="I34" s="24"/>
      <c r="J34" s="6"/>
      <c r="K34" s="29"/>
      <c r="L34" s="15"/>
      <c r="M34" s="169"/>
      <c r="N34" s="169"/>
    </row>
    <row r="35" spans="1:14" ht="12.75">
      <c r="A35" s="29"/>
      <c r="B35" s="168"/>
      <c r="C35" s="168"/>
      <c r="D35" s="7"/>
      <c r="E35" s="15"/>
      <c r="F35" s="15"/>
      <c r="G35" s="1"/>
      <c r="H35" s="1"/>
      <c r="I35" s="24"/>
      <c r="J35" s="6"/>
      <c r="K35" s="29"/>
      <c r="L35" s="15"/>
      <c r="M35" s="169"/>
      <c r="N35" s="169"/>
    </row>
    <row r="36" spans="1:14" ht="12.75">
      <c r="A36" s="21"/>
      <c r="B36" s="168"/>
      <c r="C36" s="169"/>
      <c r="D36" s="15"/>
      <c r="E36" s="15"/>
      <c r="F36" s="1"/>
      <c r="G36" s="1"/>
      <c r="H36" s="1"/>
      <c r="I36" s="1"/>
      <c r="L36" s="15"/>
      <c r="M36" s="169"/>
      <c r="N36" s="169"/>
    </row>
    <row r="37" spans="1:8" ht="12.75">
      <c r="A37" s="21"/>
      <c r="H37" s="1"/>
    </row>
  </sheetData>
  <sheetProtection/>
  <mergeCells count="25">
    <mergeCell ref="B36:C36"/>
    <mergeCell ref="B34:C34"/>
    <mergeCell ref="B35:C35"/>
    <mergeCell ref="M32:N32"/>
    <mergeCell ref="M33:N33"/>
    <mergeCell ref="A23:A24"/>
    <mergeCell ref="B25:C25"/>
    <mergeCell ref="B26:C26"/>
    <mergeCell ref="B27:C27"/>
    <mergeCell ref="B28:C28"/>
    <mergeCell ref="M36:N36"/>
    <mergeCell ref="M25:N25"/>
    <mergeCell ref="M26:N26"/>
    <mergeCell ref="M27:N27"/>
    <mergeCell ref="M28:N28"/>
    <mergeCell ref="M29:N29"/>
    <mergeCell ref="M30:N30"/>
    <mergeCell ref="M31:N31"/>
    <mergeCell ref="B31:C31"/>
    <mergeCell ref="M34:N34"/>
    <mergeCell ref="M35:N35"/>
    <mergeCell ref="B32:C32"/>
    <mergeCell ref="B33:C33"/>
    <mergeCell ref="B29:C29"/>
    <mergeCell ref="B30:C30"/>
  </mergeCells>
  <printOptions/>
  <pageMargins left="0.75" right="0.75" top="0.63" bottom="0.28" header="0" footer="0"/>
  <pageSetup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L35"/>
  <sheetViews>
    <sheetView tabSelected="1" zoomScale="110" zoomScaleNormal="110" zoomScalePageLayoutView="0" workbookViewId="0" topLeftCell="A1">
      <pane xSplit="12" ySplit="3" topLeftCell="Y4" activePane="bottomRight" state="frozen"/>
      <selection pane="topLeft" activeCell="A1" sqref="A1"/>
      <selection pane="topRight" activeCell="L1" sqref="L1"/>
      <selection pane="bottomLeft" activeCell="A4" sqref="A4"/>
      <selection pane="bottomRight" activeCell="B1" sqref="B1:AJ1"/>
    </sheetView>
  </sheetViews>
  <sheetFormatPr defaultColWidth="9.140625" defaultRowHeight="12.75"/>
  <cols>
    <col min="1" max="1" width="3.28125" style="90" customWidth="1"/>
    <col min="2" max="2" width="15.7109375" style="135" customWidth="1"/>
    <col min="3" max="3" width="12.28125" style="91" hidden="1" customWidth="1"/>
    <col min="4" max="7" width="0" style="90" hidden="1" customWidth="1"/>
    <col min="8" max="8" width="13.00390625" style="90" hidden="1" customWidth="1"/>
    <col min="9" max="9" width="0" style="90" hidden="1" customWidth="1"/>
    <col min="10" max="12" width="10.00390625" style="90" hidden="1" customWidth="1"/>
    <col min="13" max="13" width="12.7109375" style="122" customWidth="1"/>
    <col min="14" max="14" width="8.7109375" style="137" customWidth="1"/>
    <col min="15" max="15" width="12.7109375" style="122" customWidth="1"/>
    <col min="16" max="16" width="8.7109375" style="90" customWidth="1"/>
    <col min="17" max="17" width="11.28125" style="95" customWidth="1"/>
    <col min="18" max="18" width="8.7109375" style="144" customWidth="1"/>
    <col min="19" max="19" width="12.7109375" style="145" customWidth="1"/>
    <col min="20" max="20" width="8.7109375" style="90" customWidth="1"/>
    <col min="21" max="21" width="12.7109375" style="95" customWidth="1"/>
    <col min="22" max="22" width="8.7109375" style="90" customWidth="1"/>
    <col min="23" max="23" width="12.7109375" style="122" customWidth="1"/>
    <col min="24" max="24" width="8.7109375" style="90" customWidth="1"/>
    <col min="25" max="25" width="12.7109375" style="122" customWidth="1"/>
    <col min="26" max="26" width="12.7109375" style="84" customWidth="1"/>
    <col min="27" max="27" width="12.7109375" style="95" customWidth="1"/>
    <col min="28" max="28" width="12.28125" style="122" customWidth="1"/>
    <col min="29" max="29" width="13.140625" style="95" customWidth="1"/>
    <col min="30" max="30" width="12.7109375" style="95" customWidth="1"/>
    <col min="31" max="31" width="9.140625" style="122" hidden="1" customWidth="1"/>
    <col min="32" max="32" width="0" style="122" hidden="1" customWidth="1"/>
    <col min="33" max="33" width="12.7109375" style="84" customWidth="1"/>
    <col min="34" max="34" width="10.7109375" style="122" customWidth="1"/>
    <col min="35" max="35" width="0" style="90" hidden="1" customWidth="1"/>
    <col min="36" max="36" width="14.7109375" style="160" customWidth="1"/>
    <col min="37" max="64" width="9.140625" style="113" customWidth="1"/>
    <col min="65" max="16384" width="9.140625" style="90" customWidth="1"/>
  </cols>
  <sheetData>
    <row r="1" spans="2:36" ht="36.75" customHeight="1">
      <c r="B1" s="184" t="s">
        <v>39</v>
      </c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  <c r="V1" s="184"/>
      <c r="W1" s="184"/>
      <c r="X1" s="184"/>
      <c r="Y1" s="184"/>
      <c r="Z1" s="184"/>
      <c r="AA1" s="184"/>
      <c r="AB1" s="184"/>
      <c r="AC1" s="184"/>
      <c r="AD1" s="184"/>
      <c r="AE1" s="184"/>
      <c r="AF1" s="184"/>
      <c r="AG1" s="184"/>
      <c r="AH1" s="184"/>
      <c r="AI1" s="184"/>
      <c r="AJ1" s="184"/>
    </row>
    <row r="2" spans="2:64" s="149" customFormat="1" ht="13.5" customHeight="1">
      <c r="B2" s="185" t="s">
        <v>13</v>
      </c>
      <c r="C2" s="114"/>
      <c r="D2" s="114"/>
      <c r="E2" s="115"/>
      <c r="F2" s="187" t="s">
        <v>17</v>
      </c>
      <c r="G2" s="115"/>
      <c r="H2" s="115"/>
      <c r="I2" s="189" t="s">
        <v>22</v>
      </c>
      <c r="J2" s="114"/>
      <c r="K2" s="114"/>
      <c r="L2" s="114"/>
      <c r="M2" s="114"/>
      <c r="N2" s="191" t="s">
        <v>21</v>
      </c>
      <c r="O2" s="153">
        <v>4664</v>
      </c>
      <c r="P2" s="153"/>
      <c r="Q2" s="153">
        <v>1294</v>
      </c>
      <c r="R2" s="154"/>
      <c r="S2" s="153">
        <v>2190</v>
      </c>
      <c r="T2" s="153"/>
      <c r="U2" s="155">
        <v>2405</v>
      </c>
      <c r="V2" s="150"/>
      <c r="W2" s="176" t="s">
        <v>26</v>
      </c>
      <c r="X2" s="178" t="s">
        <v>37</v>
      </c>
      <c r="Y2" s="176" t="s">
        <v>38</v>
      </c>
      <c r="Z2" s="156" t="s">
        <v>28</v>
      </c>
      <c r="AA2" s="174">
        <v>0.987</v>
      </c>
      <c r="AB2" s="167">
        <v>0.003</v>
      </c>
      <c r="AC2" s="165">
        <v>0.01</v>
      </c>
      <c r="AD2" s="183" t="s">
        <v>30</v>
      </c>
      <c r="AE2" s="114"/>
      <c r="AG2" s="176" t="s">
        <v>45</v>
      </c>
      <c r="AH2" s="176" t="s">
        <v>43</v>
      </c>
      <c r="AJ2" s="181" t="s">
        <v>41</v>
      </c>
      <c r="AK2" s="151"/>
      <c r="AL2" s="173"/>
      <c r="AM2" s="173"/>
      <c r="AN2" s="173"/>
      <c r="AO2" s="173"/>
      <c r="AP2" s="173"/>
      <c r="AQ2" s="173"/>
      <c r="AR2" s="173"/>
      <c r="AS2" s="173"/>
      <c r="AT2" s="173"/>
      <c r="AU2" s="173"/>
      <c r="AV2" s="173"/>
      <c r="AW2" s="173"/>
      <c r="AX2" s="173"/>
      <c r="AY2" s="173"/>
      <c r="AZ2" s="173"/>
      <c r="BA2" s="173"/>
      <c r="BB2" s="173"/>
      <c r="BC2" s="173"/>
      <c r="BD2" s="173"/>
      <c r="BE2" s="173"/>
      <c r="BF2" s="173"/>
      <c r="BG2" s="173"/>
      <c r="BH2" s="173"/>
      <c r="BI2" s="173"/>
      <c r="BJ2" s="173"/>
      <c r="BK2" s="173"/>
      <c r="BL2" s="152"/>
    </row>
    <row r="3" spans="2:64" s="85" customFormat="1" ht="45">
      <c r="B3" s="186"/>
      <c r="C3" s="78" t="s">
        <v>14</v>
      </c>
      <c r="D3" s="78" t="s">
        <v>15</v>
      </c>
      <c r="E3" s="79" t="s">
        <v>16</v>
      </c>
      <c r="F3" s="188"/>
      <c r="G3" s="79" t="s">
        <v>18</v>
      </c>
      <c r="H3" s="78" t="s">
        <v>19</v>
      </c>
      <c r="I3" s="190"/>
      <c r="J3" s="80">
        <v>0.9055</v>
      </c>
      <c r="K3" s="80">
        <v>0.0945</v>
      </c>
      <c r="L3" s="78" t="s">
        <v>27</v>
      </c>
      <c r="M3" s="76" t="s">
        <v>20</v>
      </c>
      <c r="N3" s="192"/>
      <c r="O3" s="76" t="s">
        <v>23</v>
      </c>
      <c r="P3" s="81" t="s">
        <v>46</v>
      </c>
      <c r="Q3" s="76" t="s">
        <v>35</v>
      </c>
      <c r="R3" s="143" t="s">
        <v>11</v>
      </c>
      <c r="S3" s="143" t="s">
        <v>25</v>
      </c>
      <c r="T3" s="81" t="s">
        <v>12</v>
      </c>
      <c r="U3" s="77" t="s">
        <v>40</v>
      </c>
      <c r="V3" s="82" t="s">
        <v>36</v>
      </c>
      <c r="W3" s="177"/>
      <c r="X3" s="179"/>
      <c r="Y3" s="177"/>
      <c r="Z3" s="157" t="s">
        <v>44</v>
      </c>
      <c r="AA3" s="175"/>
      <c r="AB3" s="77" t="s">
        <v>48</v>
      </c>
      <c r="AC3" s="166" t="s">
        <v>47</v>
      </c>
      <c r="AD3" s="177"/>
      <c r="AE3" s="76"/>
      <c r="AF3" s="84"/>
      <c r="AG3" s="177"/>
      <c r="AH3" s="177"/>
      <c r="AJ3" s="182"/>
      <c r="AK3" s="83"/>
      <c r="AL3" s="83"/>
      <c r="AM3" s="83"/>
      <c r="AN3" s="83"/>
      <c r="AO3" s="83"/>
      <c r="AP3" s="83"/>
      <c r="AQ3" s="83"/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83"/>
      <c r="BJ3" s="83"/>
      <c r="BK3" s="83"/>
      <c r="BL3" s="86"/>
    </row>
    <row r="4" spans="1:63" ht="25.5">
      <c r="A4" s="85">
        <v>1</v>
      </c>
      <c r="B4" s="116" t="s">
        <v>0</v>
      </c>
      <c r="C4" s="117">
        <v>32</v>
      </c>
      <c r="D4" s="92">
        <v>1265</v>
      </c>
      <c r="E4" s="93">
        <v>58</v>
      </c>
      <c r="F4" s="93">
        <v>2382</v>
      </c>
      <c r="G4" s="93">
        <v>69</v>
      </c>
      <c r="H4" s="93">
        <v>2679</v>
      </c>
      <c r="I4" s="118">
        <f aca="true" t="shared" si="0" ref="I4:I14">SUM((C4*D4)+(E4*F4)+(G4*H4))</f>
        <v>363487</v>
      </c>
      <c r="J4" s="119">
        <f>SUM(I4*90.55%)</f>
        <v>329137.47849999997</v>
      </c>
      <c r="K4" s="119">
        <v>19000</v>
      </c>
      <c r="L4" s="119">
        <f>J4+K4+85.4545</f>
        <v>348222.93299999996</v>
      </c>
      <c r="M4" s="120">
        <v>23800</v>
      </c>
      <c r="N4" s="78">
        <v>6</v>
      </c>
      <c r="O4" s="148">
        <f>N4*O2</f>
        <v>27984</v>
      </c>
      <c r="P4" s="87">
        <v>38</v>
      </c>
      <c r="Q4" s="121">
        <f>P4*Q2</f>
        <v>49172</v>
      </c>
      <c r="R4" s="163">
        <v>62</v>
      </c>
      <c r="S4" s="121">
        <f>R4*$S$2</f>
        <v>135780</v>
      </c>
      <c r="T4" s="79">
        <v>69</v>
      </c>
      <c r="U4" s="121">
        <f>T4*$U$2</f>
        <v>165945</v>
      </c>
      <c r="V4" s="79">
        <f aca="true" t="shared" si="1" ref="V4:V14">P4+R4+T4</f>
        <v>169</v>
      </c>
      <c r="W4" s="120">
        <f>M4+O4+Q4+S4+U4</f>
        <v>402681</v>
      </c>
      <c r="X4" s="99">
        <v>0.051</v>
      </c>
      <c r="Y4" s="120">
        <f>W4*X4</f>
        <v>20536.731</v>
      </c>
      <c r="Z4" s="158">
        <f>W4+Y4</f>
        <v>423217.731</v>
      </c>
      <c r="AA4" s="75">
        <f>Z4*$AA$2</f>
        <v>417715.900497</v>
      </c>
      <c r="AB4" s="76"/>
      <c r="AC4" s="75">
        <f>Z4*$AC$2</f>
        <v>4232.17731</v>
      </c>
      <c r="AD4" s="75">
        <f>AA4+AC4+AB4</f>
        <v>421948.077807</v>
      </c>
      <c r="AE4" s="76"/>
      <c r="AG4" s="76">
        <f>T4*94</f>
        <v>6486</v>
      </c>
      <c r="AH4" s="120"/>
      <c r="AJ4" s="161">
        <f>AD4+AG4+AH4</f>
        <v>428434.077807</v>
      </c>
      <c r="AK4" s="123"/>
      <c r="AL4" s="123"/>
      <c r="AM4" s="123"/>
      <c r="AP4" s="123"/>
      <c r="AQ4" s="123"/>
      <c r="AR4" s="123"/>
      <c r="AS4" s="123"/>
      <c r="AT4" s="123"/>
      <c r="AU4" s="123"/>
      <c r="AV4" s="123"/>
      <c r="AW4" s="123"/>
      <c r="AX4" s="123"/>
      <c r="AY4" s="123"/>
      <c r="AZ4" s="123"/>
      <c r="BA4" s="123"/>
      <c r="BB4" s="123"/>
      <c r="BC4" s="123"/>
      <c r="BD4" s="123"/>
      <c r="BE4" s="123"/>
      <c r="BF4" s="123"/>
      <c r="BG4" s="123"/>
      <c r="BH4" s="123"/>
      <c r="BI4" s="123"/>
      <c r="BJ4" s="123"/>
      <c r="BK4" s="123"/>
    </row>
    <row r="5" spans="1:63" ht="25.5">
      <c r="A5" s="85">
        <v>2</v>
      </c>
      <c r="B5" s="124" t="s">
        <v>1</v>
      </c>
      <c r="C5" s="89">
        <v>25</v>
      </c>
      <c r="D5" s="94">
        <v>1265</v>
      </c>
      <c r="E5" s="125">
        <v>95</v>
      </c>
      <c r="F5" s="93">
        <v>2383</v>
      </c>
      <c r="G5" s="126">
        <v>96</v>
      </c>
      <c r="H5" s="93">
        <v>2679</v>
      </c>
      <c r="I5" s="118">
        <f t="shared" si="0"/>
        <v>515194</v>
      </c>
      <c r="J5" s="119">
        <f aca="true" t="shared" si="2" ref="J5:J14">SUM(I5*90.55%)</f>
        <v>466508.16699999996</v>
      </c>
      <c r="K5" s="119">
        <v>19000</v>
      </c>
      <c r="L5" s="119">
        <f aca="true" t="shared" si="3" ref="L5:L14">J5+K5+85.4545</f>
        <v>485593.62149999995</v>
      </c>
      <c r="M5" s="120">
        <v>23800</v>
      </c>
      <c r="N5" s="78">
        <v>9</v>
      </c>
      <c r="O5" s="148">
        <f>N5*O2</f>
        <v>41976</v>
      </c>
      <c r="P5" s="88">
        <v>15</v>
      </c>
      <c r="Q5" s="121">
        <f>P5*Q2</f>
        <v>19410</v>
      </c>
      <c r="R5" s="163">
        <v>101</v>
      </c>
      <c r="S5" s="121">
        <f aca="true" t="shared" si="4" ref="S5:S14">R5*$S$2</f>
        <v>221190</v>
      </c>
      <c r="T5" s="127">
        <v>105</v>
      </c>
      <c r="U5" s="121">
        <f aca="true" t="shared" si="5" ref="U5:U14">T5*$U$2</f>
        <v>252525</v>
      </c>
      <c r="V5" s="79">
        <f t="shared" si="1"/>
        <v>221</v>
      </c>
      <c r="W5" s="120">
        <f aca="true" t="shared" si="6" ref="W5:W14">M5+O5+Q5+S5+U5</f>
        <v>558901</v>
      </c>
      <c r="X5" s="99">
        <v>0.051</v>
      </c>
      <c r="Y5" s="120">
        <f aca="true" t="shared" si="7" ref="Y5:Y14">W5*X5</f>
        <v>28503.950999999997</v>
      </c>
      <c r="Z5" s="158">
        <f aca="true" t="shared" si="8" ref="Z5:Z14">W5+Y5</f>
        <v>587404.951</v>
      </c>
      <c r="AA5" s="75">
        <f aca="true" t="shared" si="9" ref="AA5:AA14">Z5*$AA$2</f>
        <v>579768.686637</v>
      </c>
      <c r="AB5" s="76"/>
      <c r="AC5" s="75">
        <f aca="true" t="shared" si="10" ref="AC5:AC14">Z5*$AC$2</f>
        <v>5874.04951</v>
      </c>
      <c r="AD5" s="75">
        <f aca="true" t="shared" si="11" ref="AD5:AD14">AA5+AC5+AB5</f>
        <v>585642.736147</v>
      </c>
      <c r="AE5" s="76"/>
      <c r="AG5" s="76">
        <f aca="true" t="shared" si="12" ref="AG5:AG14">T5*94</f>
        <v>9870</v>
      </c>
      <c r="AH5" s="120">
        <v>405</v>
      </c>
      <c r="AJ5" s="161">
        <f aca="true" t="shared" si="13" ref="AJ5:AJ14">AD5+AG5+AH5</f>
        <v>595917.736147</v>
      </c>
      <c r="AK5" s="128"/>
      <c r="AL5" s="128"/>
      <c r="AM5" s="128"/>
      <c r="AN5" s="129"/>
      <c r="AO5" s="128"/>
      <c r="AP5" s="128"/>
      <c r="AQ5" s="128"/>
      <c r="AR5" s="128"/>
      <c r="AS5" s="128"/>
      <c r="AT5" s="128"/>
      <c r="AU5" s="128"/>
      <c r="AV5" s="128"/>
      <c r="AW5" s="128"/>
      <c r="AX5" s="128"/>
      <c r="AY5" s="128"/>
      <c r="AZ5" s="128"/>
      <c r="BA5" s="128"/>
      <c r="BB5" s="128"/>
      <c r="BC5" s="128"/>
      <c r="BD5" s="128"/>
      <c r="BE5" s="128"/>
      <c r="BF5" s="128"/>
      <c r="BG5" s="128"/>
      <c r="BH5" s="128"/>
      <c r="BI5" s="128"/>
      <c r="BJ5" s="128"/>
      <c r="BK5" s="128"/>
    </row>
    <row r="6" spans="1:63" ht="25.5">
      <c r="A6" s="85">
        <v>3</v>
      </c>
      <c r="B6" s="124" t="s">
        <v>2</v>
      </c>
      <c r="C6" s="89">
        <v>30</v>
      </c>
      <c r="D6" s="130">
        <v>1265</v>
      </c>
      <c r="E6" s="130">
        <v>74</v>
      </c>
      <c r="F6" s="93">
        <v>2382</v>
      </c>
      <c r="G6" s="126">
        <v>57</v>
      </c>
      <c r="H6" s="93">
        <v>2679</v>
      </c>
      <c r="I6" s="118">
        <f t="shared" si="0"/>
        <v>366921</v>
      </c>
      <c r="J6" s="119">
        <f t="shared" si="2"/>
        <v>332246.9655</v>
      </c>
      <c r="K6" s="119">
        <v>19000</v>
      </c>
      <c r="L6" s="119">
        <f t="shared" si="3"/>
        <v>351332.42</v>
      </c>
      <c r="M6" s="120">
        <v>23800</v>
      </c>
      <c r="N6" s="78">
        <v>6</v>
      </c>
      <c r="O6" s="148">
        <f>N6*O2</f>
        <v>27984</v>
      </c>
      <c r="P6" s="88">
        <v>34</v>
      </c>
      <c r="Q6" s="121">
        <f>P6*Q2</f>
        <v>43996</v>
      </c>
      <c r="R6" s="164">
        <v>78</v>
      </c>
      <c r="S6" s="121">
        <f t="shared" si="4"/>
        <v>170820</v>
      </c>
      <c r="T6" s="127">
        <v>61</v>
      </c>
      <c r="U6" s="121">
        <f t="shared" si="5"/>
        <v>146705</v>
      </c>
      <c r="V6" s="79">
        <f t="shared" si="1"/>
        <v>173</v>
      </c>
      <c r="W6" s="120">
        <f t="shared" si="6"/>
        <v>413305</v>
      </c>
      <c r="X6" s="99">
        <v>0.051</v>
      </c>
      <c r="Y6" s="120">
        <f t="shared" si="7"/>
        <v>21078.555</v>
      </c>
      <c r="Z6" s="158">
        <f t="shared" si="8"/>
        <v>434383.555</v>
      </c>
      <c r="AA6" s="75">
        <f t="shared" si="9"/>
        <v>428736.568785</v>
      </c>
      <c r="AB6" s="76"/>
      <c r="AC6" s="75">
        <f t="shared" si="10"/>
        <v>4343.83555</v>
      </c>
      <c r="AD6" s="75">
        <f t="shared" si="11"/>
        <v>433080.404335</v>
      </c>
      <c r="AE6" s="76"/>
      <c r="AG6" s="76">
        <f t="shared" si="12"/>
        <v>5734</v>
      </c>
      <c r="AH6" s="121">
        <v>405</v>
      </c>
      <c r="AJ6" s="161">
        <f t="shared" si="13"/>
        <v>439219.404335</v>
      </c>
      <c r="AK6" s="131"/>
      <c r="AL6" s="131"/>
      <c r="AM6" s="131"/>
      <c r="AO6" s="131"/>
      <c r="AP6" s="131"/>
      <c r="AQ6" s="131"/>
      <c r="AR6" s="131"/>
      <c r="AS6" s="131"/>
      <c r="AT6" s="131"/>
      <c r="AU6" s="131"/>
      <c r="AV6" s="131"/>
      <c r="AW6" s="131"/>
      <c r="AX6" s="131"/>
      <c r="AY6" s="131"/>
      <c r="AZ6" s="131"/>
      <c r="BA6" s="131"/>
      <c r="BB6" s="131"/>
      <c r="BC6" s="131"/>
      <c r="BD6" s="131"/>
      <c r="BE6" s="131"/>
      <c r="BF6" s="131"/>
      <c r="BG6" s="131"/>
      <c r="BH6" s="131"/>
      <c r="BI6" s="131"/>
      <c r="BJ6" s="131"/>
      <c r="BK6" s="131"/>
    </row>
    <row r="7" spans="1:63" ht="25.5">
      <c r="A7" s="85">
        <v>4</v>
      </c>
      <c r="B7" s="124" t="s">
        <v>3</v>
      </c>
      <c r="C7" s="89">
        <v>17</v>
      </c>
      <c r="D7" s="97">
        <v>1265</v>
      </c>
      <c r="E7" s="132">
        <v>96</v>
      </c>
      <c r="F7" s="93">
        <v>2382</v>
      </c>
      <c r="G7" s="126">
        <v>41</v>
      </c>
      <c r="H7" s="93">
        <v>2679</v>
      </c>
      <c r="I7" s="118">
        <f t="shared" si="0"/>
        <v>360016</v>
      </c>
      <c r="J7" s="119">
        <f t="shared" si="2"/>
        <v>325994.488</v>
      </c>
      <c r="K7" s="119">
        <v>19000</v>
      </c>
      <c r="L7" s="119">
        <f t="shared" si="3"/>
        <v>345079.9425</v>
      </c>
      <c r="M7" s="120">
        <v>23800</v>
      </c>
      <c r="N7" s="78">
        <v>8</v>
      </c>
      <c r="O7" s="148">
        <f>N7*O2</f>
        <v>37312</v>
      </c>
      <c r="P7" s="88">
        <v>19</v>
      </c>
      <c r="Q7" s="121">
        <f>P7*Q2</f>
        <v>24586</v>
      </c>
      <c r="R7" s="164">
        <v>99</v>
      </c>
      <c r="S7" s="121">
        <f t="shared" si="4"/>
        <v>216810</v>
      </c>
      <c r="T7" s="127">
        <v>55</v>
      </c>
      <c r="U7" s="121">
        <f t="shared" si="5"/>
        <v>132275</v>
      </c>
      <c r="V7" s="79">
        <f t="shared" si="1"/>
        <v>173</v>
      </c>
      <c r="W7" s="120">
        <f t="shared" si="6"/>
        <v>434783</v>
      </c>
      <c r="X7" s="99">
        <v>0.051</v>
      </c>
      <c r="Y7" s="120">
        <f t="shared" si="7"/>
        <v>22173.932999999997</v>
      </c>
      <c r="Z7" s="158">
        <f t="shared" si="8"/>
        <v>456956.933</v>
      </c>
      <c r="AA7" s="75">
        <f t="shared" si="9"/>
        <v>451016.492871</v>
      </c>
      <c r="AB7" s="76"/>
      <c r="AC7" s="75">
        <f t="shared" si="10"/>
        <v>4569.56933</v>
      </c>
      <c r="AD7" s="75">
        <f t="shared" si="11"/>
        <v>455586.06220100005</v>
      </c>
      <c r="AE7" s="76"/>
      <c r="AG7" s="76">
        <f t="shared" si="12"/>
        <v>5170</v>
      </c>
      <c r="AH7" s="141">
        <v>1215</v>
      </c>
      <c r="AJ7" s="161">
        <f t="shared" si="13"/>
        <v>461971.06220100005</v>
      </c>
      <c r="AK7" s="128"/>
      <c r="AL7" s="128"/>
      <c r="AM7" s="128"/>
      <c r="AP7" s="128"/>
      <c r="AQ7" s="128"/>
      <c r="AR7" s="123"/>
      <c r="AS7" s="123"/>
      <c r="AT7" s="123"/>
      <c r="AU7" s="133"/>
      <c r="AV7" s="133"/>
      <c r="AW7" s="133"/>
      <c r="AX7" s="133"/>
      <c r="AY7" s="133"/>
      <c r="AZ7" s="133"/>
      <c r="BA7" s="133"/>
      <c r="BB7" s="133"/>
      <c r="BC7" s="133"/>
      <c r="BD7" s="133"/>
      <c r="BE7" s="133"/>
      <c r="BF7" s="133"/>
      <c r="BG7" s="133"/>
      <c r="BH7" s="133"/>
      <c r="BI7" s="123"/>
      <c r="BJ7" s="128"/>
      <c r="BK7" s="133"/>
    </row>
    <row r="8" spans="1:63" ht="25.5">
      <c r="A8" s="85">
        <v>5</v>
      </c>
      <c r="B8" s="124" t="s">
        <v>4</v>
      </c>
      <c r="C8" s="89">
        <v>0</v>
      </c>
      <c r="D8" s="97">
        <v>1265</v>
      </c>
      <c r="E8" s="130">
        <v>14</v>
      </c>
      <c r="F8" s="93">
        <v>2382</v>
      </c>
      <c r="G8" s="126">
        <v>7</v>
      </c>
      <c r="H8" s="93">
        <v>2679</v>
      </c>
      <c r="I8" s="118">
        <f t="shared" si="0"/>
        <v>52101</v>
      </c>
      <c r="J8" s="119">
        <f t="shared" si="2"/>
        <v>47177.4555</v>
      </c>
      <c r="K8" s="119">
        <v>19000</v>
      </c>
      <c r="L8" s="119">
        <f t="shared" si="3"/>
        <v>66262.91</v>
      </c>
      <c r="M8" s="120">
        <v>23800</v>
      </c>
      <c r="N8" s="78">
        <v>1</v>
      </c>
      <c r="O8" s="148">
        <f>N8*O2</f>
        <v>4664</v>
      </c>
      <c r="P8" s="88">
        <v>0</v>
      </c>
      <c r="Q8" s="121"/>
      <c r="R8" s="164">
        <v>6</v>
      </c>
      <c r="S8" s="121">
        <f t="shared" si="4"/>
        <v>13140</v>
      </c>
      <c r="T8" s="127">
        <v>6</v>
      </c>
      <c r="U8" s="121">
        <f t="shared" si="5"/>
        <v>14430</v>
      </c>
      <c r="V8" s="79">
        <f t="shared" si="1"/>
        <v>12</v>
      </c>
      <c r="W8" s="120">
        <f t="shared" si="6"/>
        <v>56034</v>
      </c>
      <c r="X8" s="99">
        <v>0.051</v>
      </c>
      <c r="Y8" s="120">
        <f t="shared" si="7"/>
        <v>2857.734</v>
      </c>
      <c r="Z8" s="158">
        <f t="shared" si="8"/>
        <v>58891.734</v>
      </c>
      <c r="AA8" s="75">
        <f t="shared" si="9"/>
        <v>58126.141458</v>
      </c>
      <c r="AB8" s="75">
        <v>7997.97</v>
      </c>
      <c r="AC8" s="75">
        <f t="shared" si="10"/>
        <v>588.91734</v>
      </c>
      <c r="AD8" s="75">
        <f t="shared" si="11"/>
        <v>66713.028798</v>
      </c>
      <c r="AE8" s="76"/>
      <c r="AG8" s="76">
        <f t="shared" si="12"/>
        <v>564</v>
      </c>
      <c r="AH8" s="120"/>
      <c r="AJ8" s="161">
        <f t="shared" si="13"/>
        <v>67277.028798</v>
      </c>
      <c r="AK8" s="128"/>
      <c r="AL8" s="128"/>
      <c r="AM8" s="128"/>
      <c r="AN8" s="96"/>
      <c r="AO8" s="123"/>
      <c r="AP8" s="128"/>
      <c r="AQ8" s="128"/>
      <c r="AR8" s="123"/>
      <c r="AS8" s="123"/>
      <c r="AT8" s="128"/>
      <c r="AU8" s="128"/>
      <c r="AV8" s="128"/>
      <c r="AW8" s="133"/>
      <c r="AX8" s="128"/>
      <c r="AY8" s="128"/>
      <c r="AZ8" s="133"/>
      <c r="BA8" s="128"/>
      <c r="BB8" s="128"/>
      <c r="BC8" s="133"/>
      <c r="BD8" s="128"/>
      <c r="BE8" s="123"/>
      <c r="BF8" s="133"/>
      <c r="BG8" s="133"/>
      <c r="BH8" s="133"/>
      <c r="BI8" s="123"/>
      <c r="BJ8" s="128"/>
      <c r="BK8" s="133"/>
    </row>
    <row r="9" spans="1:63" ht="25.5">
      <c r="A9" s="85">
        <v>6</v>
      </c>
      <c r="B9" s="124" t="s">
        <v>5</v>
      </c>
      <c r="C9" s="89">
        <v>0</v>
      </c>
      <c r="D9" s="97">
        <v>1265</v>
      </c>
      <c r="E9" s="130">
        <v>16</v>
      </c>
      <c r="F9" s="93">
        <v>2382</v>
      </c>
      <c r="G9" s="126">
        <v>17</v>
      </c>
      <c r="H9" s="93">
        <v>2679</v>
      </c>
      <c r="I9" s="118">
        <f t="shared" si="0"/>
        <v>83655</v>
      </c>
      <c r="J9" s="119">
        <f t="shared" si="2"/>
        <v>75749.6025</v>
      </c>
      <c r="K9" s="119">
        <v>19000</v>
      </c>
      <c r="L9" s="119">
        <f t="shared" si="3"/>
        <v>94835.057</v>
      </c>
      <c r="M9" s="120">
        <v>23800</v>
      </c>
      <c r="N9" s="78">
        <v>1</v>
      </c>
      <c r="O9" s="148">
        <f>N9*O2</f>
        <v>4664</v>
      </c>
      <c r="P9" s="88">
        <v>0</v>
      </c>
      <c r="Q9" s="121"/>
      <c r="R9" s="164">
        <v>10</v>
      </c>
      <c r="S9" s="121">
        <f t="shared" si="4"/>
        <v>21900</v>
      </c>
      <c r="T9" s="127">
        <v>10</v>
      </c>
      <c r="U9" s="121">
        <f t="shared" si="5"/>
        <v>24050</v>
      </c>
      <c r="V9" s="79">
        <f t="shared" si="1"/>
        <v>20</v>
      </c>
      <c r="W9" s="120">
        <f t="shared" si="6"/>
        <v>74414</v>
      </c>
      <c r="X9" s="99">
        <v>0.051</v>
      </c>
      <c r="Y9" s="120">
        <f t="shared" si="7"/>
        <v>3795.1139999999996</v>
      </c>
      <c r="Z9" s="158">
        <f t="shared" si="8"/>
        <v>78209.114</v>
      </c>
      <c r="AA9" s="75">
        <f t="shared" si="9"/>
        <v>77192.395518</v>
      </c>
      <c r="AB9" s="75"/>
      <c r="AC9" s="75">
        <f t="shared" si="10"/>
        <v>782.09114</v>
      </c>
      <c r="AD9" s="75">
        <f t="shared" si="11"/>
        <v>77974.48665800001</v>
      </c>
      <c r="AE9" s="76"/>
      <c r="AG9" s="76">
        <f t="shared" si="12"/>
        <v>940</v>
      </c>
      <c r="AH9" s="141">
        <v>405</v>
      </c>
      <c r="AJ9" s="161">
        <f t="shared" si="13"/>
        <v>79319.48665800001</v>
      </c>
      <c r="AK9" s="128"/>
      <c r="AL9" s="128"/>
      <c r="AM9" s="128"/>
      <c r="AN9" s="134"/>
      <c r="AO9" s="128"/>
      <c r="AP9" s="128"/>
      <c r="AQ9" s="128"/>
      <c r="AR9" s="123"/>
      <c r="AS9" s="123"/>
      <c r="AT9" s="128"/>
      <c r="AU9" s="133"/>
      <c r="AV9" s="133"/>
      <c r="AW9" s="133"/>
      <c r="AX9" s="133"/>
      <c r="AY9" s="133"/>
      <c r="AZ9" s="133"/>
      <c r="BA9" s="133"/>
      <c r="BB9" s="133"/>
      <c r="BC9" s="133"/>
      <c r="BD9" s="133"/>
      <c r="BE9" s="133"/>
      <c r="BF9" s="133"/>
      <c r="BG9" s="133"/>
      <c r="BH9" s="133"/>
      <c r="BI9" s="123"/>
      <c r="BJ9" s="128"/>
      <c r="BK9" s="133"/>
    </row>
    <row r="10" spans="1:63" ht="25.5">
      <c r="A10" s="85">
        <v>7</v>
      </c>
      <c r="B10" s="124" t="s">
        <v>6</v>
      </c>
      <c r="C10" s="89">
        <v>0</v>
      </c>
      <c r="D10" s="97">
        <v>1265</v>
      </c>
      <c r="E10" s="130">
        <v>31</v>
      </c>
      <c r="F10" s="93">
        <v>2382</v>
      </c>
      <c r="G10" s="126">
        <v>26</v>
      </c>
      <c r="H10" s="93">
        <v>2679</v>
      </c>
      <c r="I10" s="118">
        <f t="shared" si="0"/>
        <v>143496</v>
      </c>
      <c r="J10" s="119">
        <f t="shared" si="2"/>
        <v>129935.628</v>
      </c>
      <c r="K10" s="119">
        <v>19000</v>
      </c>
      <c r="L10" s="119">
        <f t="shared" si="3"/>
        <v>149021.0825</v>
      </c>
      <c r="M10" s="120">
        <v>23800</v>
      </c>
      <c r="N10" s="78">
        <v>3</v>
      </c>
      <c r="O10" s="148">
        <f>N10*O2</f>
        <v>13992</v>
      </c>
      <c r="P10" s="88">
        <v>0</v>
      </c>
      <c r="Q10" s="121"/>
      <c r="R10" s="164">
        <v>32</v>
      </c>
      <c r="S10" s="121">
        <f t="shared" si="4"/>
        <v>70080</v>
      </c>
      <c r="T10" s="127">
        <v>30</v>
      </c>
      <c r="U10" s="121">
        <f t="shared" si="5"/>
        <v>72150</v>
      </c>
      <c r="V10" s="79">
        <f t="shared" si="1"/>
        <v>62</v>
      </c>
      <c r="W10" s="120">
        <f t="shared" si="6"/>
        <v>180022</v>
      </c>
      <c r="X10" s="99">
        <v>0.051</v>
      </c>
      <c r="Y10" s="120">
        <f t="shared" si="7"/>
        <v>9181.122</v>
      </c>
      <c r="Z10" s="158">
        <f t="shared" si="8"/>
        <v>189203.122</v>
      </c>
      <c r="AA10" s="75">
        <f t="shared" si="9"/>
        <v>186743.481414</v>
      </c>
      <c r="AB10" s="75"/>
      <c r="AC10" s="75">
        <f t="shared" si="10"/>
        <v>1892.03122</v>
      </c>
      <c r="AD10" s="75">
        <f t="shared" si="11"/>
        <v>188635.512634</v>
      </c>
      <c r="AE10" s="76"/>
      <c r="AG10" s="76">
        <f t="shared" si="12"/>
        <v>2820</v>
      </c>
      <c r="AH10" s="141">
        <v>1215</v>
      </c>
      <c r="AJ10" s="161">
        <f t="shared" si="13"/>
        <v>192670.512634</v>
      </c>
      <c r="AK10" s="128"/>
      <c r="AL10" s="128"/>
      <c r="AM10" s="128"/>
      <c r="AN10" s="134"/>
      <c r="AO10" s="128"/>
      <c r="AP10" s="128"/>
      <c r="AQ10" s="128"/>
      <c r="AR10" s="123"/>
      <c r="AS10" s="123"/>
      <c r="AT10" s="128"/>
      <c r="AU10" s="133"/>
      <c r="AV10" s="133"/>
      <c r="AW10" s="133"/>
      <c r="AX10" s="133"/>
      <c r="AY10" s="133"/>
      <c r="AZ10" s="133"/>
      <c r="BA10" s="133"/>
      <c r="BB10" s="133"/>
      <c r="BC10" s="133"/>
      <c r="BD10" s="133"/>
      <c r="BE10" s="133"/>
      <c r="BF10" s="133"/>
      <c r="BG10" s="133"/>
      <c r="BH10" s="133"/>
      <c r="BI10" s="123"/>
      <c r="BJ10" s="128"/>
      <c r="BK10" s="133"/>
    </row>
    <row r="11" spans="1:63" ht="25.5">
      <c r="A11" s="85">
        <v>8</v>
      </c>
      <c r="B11" s="124" t="s">
        <v>7</v>
      </c>
      <c r="C11" s="89">
        <v>0</v>
      </c>
      <c r="D11" s="97">
        <v>1265</v>
      </c>
      <c r="E11" s="130">
        <v>19</v>
      </c>
      <c r="F11" s="93">
        <v>2382</v>
      </c>
      <c r="G11" s="126">
        <v>4</v>
      </c>
      <c r="H11" s="93">
        <v>2679</v>
      </c>
      <c r="I11" s="118">
        <f t="shared" si="0"/>
        <v>55974</v>
      </c>
      <c r="J11" s="119">
        <f t="shared" si="2"/>
        <v>50684.456999999995</v>
      </c>
      <c r="K11" s="119">
        <v>19000</v>
      </c>
      <c r="L11" s="119">
        <f t="shared" si="3"/>
        <v>69769.9115</v>
      </c>
      <c r="M11" s="120">
        <v>23800</v>
      </c>
      <c r="N11" s="78">
        <v>1</v>
      </c>
      <c r="O11" s="148">
        <f>N11*O2</f>
        <v>4664</v>
      </c>
      <c r="P11" s="88">
        <v>0</v>
      </c>
      <c r="Q11" s="121"/>
      <c r="R11" s="164">
        <v>15</v>
      </c>
      <c r="S11" s="121">
        <f t="shared" si="4"/>
        <v>32850</v>
      </c>
      <c r="T11" s="127">
        <v>9</v>
      </c>
      <c r="U11" s="121">
        <f t="shared" si="5"/>
        <v>21645</v>
      </c>
      <c r="V11" s="79">
        <f t="shared" si="1"/>
        <v>24</v>
      </c>
      <c r="W11" s="120">
        <f t="shared" si="6"/>
        <v>82959</v>
      </c>
      <c r="X11" s="99">
        <v>0.051</v>
      </c>
      <c r="Y11" s="120">
        <f t="shared" si="7"/>
        <v>4230.909</v>
      </c>
      <c r="Z11" s="158">
        <f t="shared" si="8"/>
        <v>87189.909</v>
      </c>
      <c r="AA11" s="75">
        <f t="shared" si="9"/>
        <v>86056.440183</v>
      </c>
      <c r="AB11" s="75"/>
      <c r="AC11" s="75">
        <f t="shared" si="10"/>
        <v>871.89909</v>
      </c>
      <c r="AD11" s="75">
        <f t="shared" si="11"/>
        <v>86928.339273</v>
      </c>
      <c r="AE11" s="76"/>
      <c r="AG11" s="76">
        <f t="shared" si="12"/>
        <v>846</v>
      </c>
      <c r="AH11" s="141"/>
      <c r="AJ11" s="161">
        <f t="shared" si="13"/>
        <v>87774.339273</v>
      </c>
      <c r="AK11" s="128"/>
      <c r="AL11" s="128"/>
      <c r="AM11" s="128"/>
      <c r="AN11" s="134"/>
      <c r="AO11" s="128"/>
      <c r="AP11" s="128"/>
      <c r="AQ11" s="128"/>
      <c r="AR11" s="123"/>
      <c r="AS11" s="123"/>
      <c r="AT11" s="128"/>
      <c r="AU11" s="133"/>
      <c r="AV11" s="133"/>
      <c r="AW11" s="133"/>
      <c r="AX11" s="133"/>
      <c r="AY11" s="133"/>
      <c r="AZ11" s="133"/>
      <c r="BA11" s="133"/>
      <c r="BB11" s="133"/>
      <c r="BC11" s="133"/>
      <c r="BD11" s="133"/>
      <c r="BE11" s="133"/>
      <c r="BF11" s="133"/>
      <c r="BG11" s="133"/>
      <c r="BH11" s="133"/>
      <c r="BI11" s="123"/>
      <c r="BJ11" s="128"/>
      <c r="BK11" s="133"/>
    </row>
    <row r="12" spans="1:63" ht="25.5">
      <c r="A12" s="85">
        <v>9</v>
      </c>
      <c r="B12" s="124" t="s">
        <v>8</v>
      </c>
      <c r="C12" s="89">
        <v>0</v>
      </c>
      <c r="D12" s="97">
        <v>1265</v>
      </c>
      <c r="E12" s="130">
        <v>13</v>
      </c>
      <c r="F12" s="93">
        <v>2382</v>
      </c>
      <c r="G12" s="126">
        <v>16</v>
      </c>
      <c r="H12" s="93">
        <v>2679</v>
      </c>
      <c r="I12" s="118">
        <f t="shared" si="0"/>
        <v>73830</v>
      </c>
      <c r="J12" s="119">
        <f t="shared" si="2"/>
        <v>66853.065</v>
      </c>
      <c r="K12" s="119">
        <v>19000</v>
      </c>
      <c r="L12" s="119">
        <f t="shared" si="3"/>
        <v>85938.51950000001</v>
      </c>
      <c r="M12" s="120">
        <v>23800</v>
      </c>
      <c r="N12" s="78">
        <v>1</v>
      </c>
      <c r="O12" s="148">
        <f>N12*O2</f>
        <v>4664</v>
      </c>
      <c r="P12" s="88">
        <v>0</v>
      </c>
      <c r="Q12" s="121"/>
      <c r="R12" s="164">
        <v>13</v>
      </c>
      <c r="S12" s="121">
        <f t="shared" si="4"/>
        <v>28470</v>
      </c>
      <c r="T12" s="127">
        <v>10</v>
      </c>
      <c r="U12" s="121">
        <f t="shared" si="5"/>
        <v>24050</v>
      </c>
      <c r="V12" s="79">
        <f t="shared" si="1"/>
        <v>23</v>
      </c>
      <c r="W12" s="120">
        <f t="shared" si="6"/>
        <v>80984</v>
      </c>
      <c r="X12" s="99">
        <v>0.051</v>
      </c>
      <c r="Y12" s="120">
        <f t="shared" si="7"/>
        <v>4130.183999999999</v>
      </c>
      <c r="Z12" s="158">
        <f t="shared" si="8"/>
        <v>85114.184</v>
      </c>
      <c r="AA12" s="75">
        <f t="shared" si="9"/>
        <v>84007.699608</v>
      </c>
      <c r="AB12" s="75"/>
      <c r="AC12" s="75">
        <f t="shared" si="10"/>
        <v>851.14184</v>
      </c>
      <c r="AD12" s="75">
        <f t="shared" si="11"/>
        <v>84858.84144799999</v>
      </c>
      <c r="AE12" s="76"/>
      <c r="AG12" s="76">
        <f t="shared" si="12"/>
        <v>940</v>
      </c>
      <c r="AH12" s="141"/>
      <c r="AJ12" s="161">
        <f t="shared" si="13"/>
        <v>85798.84144799999</v>
      </c>
      <c r="AK12" s="128"/>
      <c r="AL12" s="128"/>
      <c r="AM12" s="128"/>
      <c r="AN12" s="134"/>
      <c r="AO12" s="128"/>
      <c r="AP12" s="128"/>
      <c r="AQ12" s="128"/>
      <c r="AR12" s="123"/>
      <c r="AS12" s="123"/>
      <c r="AT12" s="128"/>
      <c r="AU12" s="133"/>
      <c r="AV12" s="133"/>
      <c r="AW12" s="133"/>
      <c r="AX12" s="133"/>
      <c r="AY12" s="133"/>
      <c r="AZ12" s="133"/>
      <c r="BA12" s="133"/>
      <c r="BB12" s="133"/>
      <c r="BC12" s="133"/>
      <c r="BD12" s="133"/>
      <c r="BE12" s="133"/>
      <c r="BF12" s="133"/>
      <c r="BG12" s="133"/>
      <c r="BH12" s="133"/>
      <c r="BI12" s="123"/>
      <c r="BJ12" s="128"/>
      <c r="BK12" s="133"/>
    </row>
    <row r="13" spans="1:63" ht="25.5">
      <c r="A13" s="85">
        <v>10</v>
      </c>
      <c r="B13" s="124" t="s">
        <v>9</v>
      </c>
      <c r="C13" s="89">
        <v>0</v>
      </c>
      <c r="D13" s="97">
        <v>1265</v>
      </c>
      <c r="E13" s="130">
        <v>34</v>
      </c>
      <c r="F13" s="93">
        <v>2382</v>
      </c>
      <c r="G13" s="126">
        <v>14</v>
      </c>
      <c r="H13" s="93">
        <v>2679</v>
      </c>
      <c r="I13" s="118">
        <f t="shared" si="0"/>
        <v>118494</v>
      </c>
      <c r="J13" s="119">
        <f t="shared" si="2"/>
        <v>107296.317</v>
      </c>
      <c r="K13" s="119">
        <v>19000</v>
      </c>
      <c r="L13" s="119">
        <f t="shared" si="3"/>
        <v>126381.7715</v>
      </c>
      <c r="M13" s="120">
        <v>23800</v>
      </c>
      <c r="N13" s="78">
        <v>2</v>
      </c>
      <c r="O13" s="148">
        <f>N13*O2</f>
        <v>9328</v>
      </c>
      <c r="P13" s="88">
        <v>0</v>
      </c>
      <c r="Q13" s="121"/>
      <c r="R13" s="164">
        <v>37</v>
      </c>
      <c r="S13" s="121">
        <f t="shared" si="4"/>
        <v>81030</v>
      </c>
      <c r="T13" s="127">
        <v>8</v>
      </c>
      <c r="U13" s="121">
        <f t="shared" si="5"/>
        <v>19240</v>
      </c>
      <c r="V13" s="79">
        <f t="shared" si="1"/>
        <v>45</v>
      </c>
      <c r="W13" s="120">
        <f t="shared" si="6"/>
        <v>133398</v>
      </c>
      <c r="X13" s="99">
        <v>0.051</v>
      </c>
      <c r="Y13" s="120">
        <f t="shared" si="7"/>
        <v>6803.298</v>
      </c>
      <c r="Z13" s="158">
        <f t="shared" si="8"/>
        <v>140201.298</v>
      </c>
      <c r="AA13" s="75">
        <f t="shared" si="9"/>
        <v>138378.681126</v>
      </c>
      <c r="AB13" s="75"/>
      <c r="AC13" s="75">
        <f t="shared" si="10"/>
        <v>1402.0129800000002</v>
      </c>
      <c r="AD13" s="75">
        <f t="shared" si="11"/>
        <v>139780.694106</v>
      </c>
      <c r="AE13" s="76"/>
      <c r="AG13" s="76">
        <f t="shared" si="12"/>
        <v>752</v>
      </c>
      <c r="AH13" s="141"/>
      <c r="AJ13" s="161">
        <f t="shared" si="13"/>
        <v>140532.694106</v>
      </c>
      <c r="AK13" s="128"/>
      <c r="AL13" s="128"/>
      <c r="AM13" s="128"/>
      <c r="AN13" s="134"/>
      <c r="AO13" s="128"/>
      <c r="AP13" s="128"/>
      <c r="AQ13" s="128"/>
      <c r="AR13" s="123"/>
      <c r="AS13" s="123"/>
      <c r="AT13" s="128"/>
      <c r="AU13" s="133"/>
      <c r="AV13" s="133"/>
      <c r="AW13" s="133"/>
      <c r="AX13" s="133"/>
      <c r="AY13" s="133"/>
      <c r="AZ13" s="133"/>
      <c r="BA13" s="133"/>
      <c r="BB13" s="133"/>
      <c r="BC13" s="133"/>
      <c r="BD13" s="133"/>
      <c r="BE13" s="133"/>
      <c r="BF13" s="133"/>
      <c r="BG13" s="133"/>
      <c r="BH13" s="133"/>
      <c r="BI13" s="123"/>
      <c r="BJ13" s="128"/>
      <c r="BK13" s="133"/>
    </row>
    <row r="14" spans="1:63" ht="25.5">
      <c r="A14" s="85">
        <v>11</v>
      </c>
      <c r="B14" s="124" t="s">
        <v>10</v>
      </c>
      <c r="C14" s="89">
        <v>0</v>
      </c>
      <c r="D14" s="97">
        <v>1265</v>
      </c>
      <c r="E14" s="130">
        <v>18</v>
      </c>
      <c r="F14" s="93">
        <v>2382</v>
      </c>
      <c r="G14" s="126">
        <v>17</v>
      </c>
      <c r="H14" s="93">
        <v>2679</v>
      </c>
      <c r="I14" s="118">
        <f t="shared" si="0"/>
        <v>88419</v>
      </c>
      <c r="J14" s="119">
        <f t="shared" si="2"/>
        <v>80063.4045</v>
      </c>
      <c r="K14" s="119">
        <v>19000</v>
      </c>
      <c r="L14" s="119">
        <f t="shared" si="3"/>
        <v>99148.85900000001</v>
      </c>
      <c r="M14" s="120">
        <v>23800</v>
      </c>
      <c r="N14" s="78">
        <v>2</v>
      </c>
      <c r="O14" s="148">
        <f>N14*O2</f>
        <v>9328</v>
      </c>
      <c r="P14" s="88">
        <v>0</v>
      </c>
      <c r="Q14" s="121"/>
      <c r="R14" s="164">
        <v>25</v>
      </c>
      <c r="S14" s="121">
        <f t="shared" si="4"/>
        <v>54750</v>
      </c>
      <c r="T14" s="127">
        <v>13</v>
      </c>
      <c r="U14" s="121">
        <f t="shared" si="5"/>
        <v>31265</v>
      </c>
      <c r="V14" s="79">
        <f t="shared" si="1"/>
        <v>38</v>
      </c>
      <c r="W14" s="120">
        <f t="shared" si="6"/>
        <v>119143</v>
      </c>
      <c r="X14" s="99">
        <v>0.051</v>
      </c>
      <c r="Y14" s="120">
        <f t="shared" si="7"/>
        <v>6076.293</v>
      </c>
      <c r="Z14" s="158">
        <f t="shared" si="8"/>
        <v>125219.293</v>
      </c>
      <c r="AA14" s="75">
        <f t="shared" si="9"/>
        <v>123591.44219100001</v>
      </c>
      <c r="AB14" s="76"/>
      <c r="AC14" s="75">
        <f t="shared" si="10"/>
        <v>1252.1929300000002</v>
      </c>
      <c r="AD14" s="75">
        <f t="shared" si="11"/>
        <v>124843.63512100001</v>
      </c>
      <c r="AE14" s="76"/>
      <c r="AG14" s="76">
        <f t="shared" si="12"/>
        <v>1222</v>
      </c>
      <c r="AH14" s="141"/>
      <c r="AJ14" s="161">
        <f t="shared" si="13"/>
        <v>126065.63512100001</v>
      </c>
      <c r="AK14" s="128"/>
      <c r="AL14" s="128"/>
      <c r="AM14" s="128"/>
      <c r="AN14" s="134"/>
      <c r="AO14" s="128"/>
      <c r="AP14" s="128"/>
      <c r="AQ14" s="128"/>
      <c r="AR14" s="123"/>
      <c r="AS14" s="123"/>
      <c r="AT14" s="128"/>
      <c r="AU14" s="133"/>
      <c r="AV14" s="133"/>
      <c r="AW14" s="133"/>
      <c r="AX14" s="133"/>
      <c r="AY14" s="133"/>
      <c r="AZ14" s="133"/>
      <c r="BA14" s="133"/>
      <c r="BB14" s="133"/>
      <c r="BC14" s="133"/>
      <c r="BD14" s="133"/>
      <c r="BE14" s="133"/>
      <c r="BF14" s="133"/>
      <c r="BG14" s="133"/>
      <c r="BH14" s="133"/>
      <c r="BI14" s="123"/>
      <c r="BJ14" s="128"/>
      <c r="BK14" s="133"/>
    </row>
    <row r="15" spans="2:64" s="108" customFormat="1" ht="20.25" customHeight="1">
      <c r="B15" s="101" t="s">
        <v>42</v>
      </c>
      <c r="C15" s="101">
        <f>SUM(C4:C7)</f>
        <v>104</v>
      </c>
      <c r="D15" s="102"/>
      <c r="E15" s="102">
        <f>SUM(E4:E14)</f>
        <v>468</v>
      </c>
      <c r="F15" s="102"/>
      <c r="G15" s="102">
        <f>SUM(G4:G14)</f>
        <v>364</v>
      </c>
      <c r="H15" s="102"/>
      <c r="I15" s="102">
        <f aca="true" t="shared" si="14" ref="I15:N15">SUM(I4:I14)</f>
        <v>2221587</v>
      </c>
      <c r="J15" s="103">
        <f t="shared" si="14"/>
        <v>2011647.0284999998</v>
      </c>
      <c r="K15" s="103">
        <f t="shared" si="14"/>
        <v>209000</v>
      </c>
      <c r="L15" s="103">
        <f t="shared" si="14"/>
        <v>2221587.028</v>
      </c>
      <c r="M15" s="104">
        <f>SUM(M4:M14)</f>
        <v>261800</v>
      </c>
      <c r="N15" s="100">
        <f t="shared" si="14"/>
        <v>40</v>
      </c>
      <c r="O15" s="105">
        <f aca="true" t="shared" si="15" ref="O15:W15">SUM(O4:O14)</f>
        <v>186560</v>
      </c>
      <c r="P15" s="98">
        <f t="shared" si="15"/>
        <v>106</v>
      </c>
      <c r="Q15" s="105">
        <f t="shared" si="15"/>
        <v>137164</v>
      </c>
      <c r="R15" s="142">
        <f t="shared" si="15"/>
        <v>478</v>
      </c>
      <c r="S15" s="142">
        <f t="shared" si="15"/>
        <v>1046820</v>
      </c>
      <c r="T15" s="98">
        <f t="shared" si="15"/>
        <v>376</v>
      </c>
      <c r="U15" s="105">
        <f t="shared" si="15"/>
        <v>904280</v>
      </c>
      <c r="V15" s="98">
        <f t="shared" si="15"/>
        <v>960</v>
      </c>
      <c r="W15" s="105">
        <f t="shared" si="15"/>
        <v>2536624</v>
      </c>
      <c r="X15" s="106"/>
      <c r="Y15" s="105">
        <f>SUM(Y4:Y14)</f>
        <v>129367.82399999998</v>
      </c>
      <c r="Z15" s="159">
        <f>SUM(Z4:Z14)</f>
        <v>2665991.824</v>
      </c>
      <c r="AA15" s="105">
        <f>SUM(AA4:AA14)</f>
        <v>2631333.930288</v>
      </c>
      <c r="AB15" s="105">
        <f>SUM(AB8:AB14)</f>
        <v>7997.97</v>
      </c>
      <c r="AC15" s="105">
        <f>SUM(AC4:AC14)</f>
        <v>26659.91824</v>
      </c>
      <c r="AD15" s="105">
        <f>SUM(AD4:AD14)</f>
        <v>2665991.8185280003</v>
      </c>
      <c r="AE15" s="105"/>
      <c r="AF15" s="107"/>
      <c r="AG15" s="105">
        <f>SUM(AG4:AG14)</f>
        <v>35344</v>
      </c>
      <c r="AH15" s="105">
        <f>SUM(AH4:AH14)</f>
        <v>3645</v>
      </c>
      <c r="AJ15" s="162">
        <f>SUM(AJ4:AJ14)</f>
        <v>2704980.8185280003</v>
      </c>
      <c r="AK15" s="109"/>
      <c r="AL15" s="109"/>
      <c r="AM15" s="109"/>
      <c r="AN15" s="110"/>
      <c r="AO15" s="109"/>
      <c r="AP15" s="109"/>
      <c r="AQ15" s="109"/>
      <c r="AR15" s="109"/>
      <c r="AS15" s="109"/>
      <c r="AT15" s="109"/>
      <c r="AU15" s="109"/>
      <c r="AV15" s="109"/>
      <c r="AW15" s="109"/>
      <c r="AX15" s="109"/>
      <c r="AY15" s="110"/>
      <c r="AZ15" s="110"/>
      <c r="BA15" s="111"/>
      <c r="BB15" s="111"/>
      <c r="BC15" s="111"/>
      <c r="BD15" s="111"/>
      <c r="BE15" s="111"/>
      <c r="BF15" s="111"/>
      <c r="BG15" s="111"/>
      <c r="BH15" s="111"/>
      <c r="BI15" s="111"/>
      <c r="BJ15" s="111"/>
      <c r="BK15" s="111"/>
      <c r="BL15" s="112"/>
    </row>
    <row r="16" spans="12:29" ht="12.75" hidden="1">
      <c r="L16" s="136"/>
      <c r="Z16" s="84" t="s">
        <v>33</v>
      </c>
      <c r="AB16" s="122">
        <f>Z15*0.3/100</f>
        <v>7997.975472</v>
      </c>
      <c r="AC16" s="95">
        <f>Z15*0.5/100</f>
        <v>13329.95912</v>
      </c>
    </row>
    <row r="17" spans="28:29" ht="12.75" hidden="1">
      <c r="AB17" s="122">
        <v>105</v>
      </c>
      <c r="AC17" s="95">
        <v>690</v>
      </c>
    </row>
    <row r="18" spans="26:31" ht="12.75" hidden="1">
      <c r="Z18" s="76"/>
      <c r="AA18" s="138"/>
      <c r="AB18" s="139">
        <f>AB16/AB17</f>
        <v>76.17119497142858</v>
      </c>
      <c r="AC18" s="138">
        <f>AC16/AC17</f>
        <v>19.318781333333334</v>
      </c>
      <c r="AD18" s="138"/>
      <c r="AE18" s="139"/>
    </row>
    <row r="19" spans="26:31" ht="12.75" hidden="1">
      <c r="Z19" s="76"/>
      <c r="AA19" s="138"/>
      <c r="AB19" s="139"/>
      <c r="AC19" s="138"/>
      <c r="AD19" s="138"/>
      <c r="AE19" s="139"/>
    </row>
    <row r="20" spans="3:45" ht="12.75">
      <c r="C20" s="180"/>
      <c r="D20" s="180"/>
      <c r="E20" s="180"/>
      <c r="F20" s="180"/>
      <c r="G20" s="180"/>
      <c r="H20" s="180"/>
      <c r="I20" s="180"/>
      <c r="J20" s="180"/>
      <c r="K20" s="180"/>
      <c r="L20" s="180"/>
      <c r="M20" s="180"/>
      <c r="N20" s="180"/>
      <c r="O20" s="180"/>
      <c r="P20" s="180"/>
      <c r="Q20" s="180"/>
      <c r="R20" s="146"/>
      <c r="S20" s="147"/>
      <c r="T20" s="91"/>
      <c r="U20" s="140"/>
      <c r="V20" s="91"/>
      <c r="AS20" s="128"/>
    </row>
    <row r="21" ht="16.5" customHeight="1">
      <c r="D21" s="91"/>
    </row>
    <row r="22" ht="12.75" customHeight="1">
      <c r="D22" s="91"/>
    </row>
    <row r="23" spans="4:22" ht="12.75">
      <c r="D23" s="91"/>
      <c r="V23" s="122"/>
    </row>
    <row r="24" ht="12.75">
      <c r="D24" s="91"/>
    </row>
    <row r="25" ht="12.75">
      <c r="D25" s="91"/>
    </row>
    <row r="26" ht="12.75">
      <c r="D26" s="91"/>
    </row>
    <row r="27" ht="12.75">
      <c r="D27" s="91"/>
    </row>
    <row r="28" spans="4:23" ht="12.75">
      <c r="D28" s="91"/>
      <c r="W28" s="84"/>
    </row>
    <row r="29" ht="12.75">
      <c r="D29" s="91"/>
    </row>
    <row r="30" ht="12.75">
      <c r="D30" s="91"/>
    </row>
    <row r="31" ht="12.75">
      <c r="D31" s="91"/>
    </row>
    <row r="32" ht="12.75">
      <c r="C32" s="90"/>
    </row>
    <row r="33" ht="12.75">
      <c r="C33" s="90"/>
    </row>
    <row r="34" ht="12.75">
      <c r="C34" s="90"/>
    </row>
    <row r="35" ht="12.75">
      <c r="C35" s="90"/>
    </row>
  </sheetData>
  <sheetProtection/>
  <mergeCells count="23">
    <mergeCell ref="B1:AJ1"/>
    <mergeCell ref="B2:B3"/>
    <mergeCell ref="F2:F3"/>
    <mergeCell ref="I2:I3"/>
    <mergeCell ref="N2:N3"/>
    <mergeCell ref="W2:W3"/>
    <mergeCell ref="BE2:BG2"/>
    <mergeCell ref="BH2:BK2"/>
    <mergeCell ref="C20:Q20"/>
    <mergeCell ref="AJ2:AJ3"/>
    <mergeCell ref="AL2:AT2"/>
    <mergeCell ref="AU2:AX2"/>
    <mergeCell ref="AY2:BA2"/>
    <mergeCell ref="AD2:AD3"/>
    <mergeCell ref="AG2:AG3"/>
    <mergeCell ref="AH2:AH3"/>
    <mergeCell ref="BB2:BD2"/>
    <mergeCell ref="AA2:AA3"/>
    <mergeCell ref="X2:X3"/>
    <mergeCell ref="Y2:Y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L36"/>
  <sheetViews>
    <sheetView zoomScalePageLayoutView="0" workbookViewId="0" topLeftCell="A1">
      <selection activeCell="Y27" sqref="Y27"/>
    </sheetView>
  </sheetViews>
  <sheetFormatPr defaultColWidth="9.140625" defaultRowHeight="12.75"/>
  <cols>
    <col min="1" max="1" width="12.28125" style="4" customWidth="1"/>
    <col min="2" max="2" width="12.28125" style="4" hidden="1" customWidth="1"/>
    <col min="3" max="6" width="0" style="3" hidden="1" customWidth="1"/>
    <col min="7" max="7" width="13.00390625" style="3" hidden="1" customWidth="1"/>
    <col min="8" max="8" width="0" style="3" hidden="1" customWidth="1"/>
    <col min="9" max="11" width="10.00390625" style="3" hidden="1" customWidth="1"/>
    <col min="12" max="12" width="9.57421875" style="3" customWidth="1"/>
    <col min="13" max="13" width="5.421875" style="3" customWidth="1"/>
    <col min="14" max="14" width="8.00390625" style="3" customWidth="1"/>
    <col min="15" max="15" width="9.140625" style="3" customWidth="1"/>
    <col min="16" max="16" width="8.140625" style="3" customWidth="1"/>
    <col min="17" max="17" width="7.421875" style="3" customWidth="1"/>
    <col min="18" max="18" width="9.140625" style="3" customWidth="1"/>
    <col min="19" max="20" width="6.28125" style="3" customWidth="1"/>
    <col min="21" max="21" width="6.7109375" style="3" customWidth="1"/>
    <col min="22" max="22" width="8.00390625" style="3" customWidth="1"/>
    <col min="23" max="23" width="9.140625" style="3" customWidth="1"/>
    <col min="24" max="24" width="7.57421875" style="3" customWidth="1"/>
    <col min="25" max="27" width="9.140625" style="3" customWidth="1"/>
    <col min="28" max="28" width="6.8515625" style="3" customWidth="1"/>
    <col min="29" max="29" width="7.421875" style="3" customWidth="1"/>
    <col min="30" max="30" width="9.140625" style="3" customWidth="1"/>
    <col min="31" max="31" width="9.140625" style="3" hidden="1" customWidth="1"/>
    <col min="32" max="32" width="0" style="3" hidden="1" customWidth="1"/>
    <col min="33" max="33" width="6.8515625" style="3" customWidth="1"/>
    <col min="34" max="34" width="6.00390625" style="3" customWidth="1"/>
    <col min="35" max="35" width="0" style="3" hidden="1" customWidth="1"/>
    <col min="36" max="36" width="9.140625" style="3" customWidth="1"/>
    <col min="37" max="37" width="7.7109375" style="3" customWidth="1"/>
    <col min="38" max="65" width="9.140625" style="2" customWidth="1"/>
    <col min="66" max="16384" width="9.140625" style="3" customWidth="1"/>
  </cols>
  <sheetData>
    <row r="1" spans="1:37" ht="36.75" customHeight="1">
      <c r="A1" s="193" t="s">
        <v>39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  <c r="W1" s="193"/>
      <c r="X1" s="193"/>
      <c r="Y1" s="193"/>
      <c r="Z1" s="193"/>
      <c r="AA1" s="193"/>
      <c r="AB1" s="193"/>
      <c r="AC1" s="193"/>
      <c r="AD1" s="193"/>
      <c r="AE1" s="193"/>
      <c r="AF1" s="193"/>
      <c r="AG1" s="193"/>
      <c r="AH1" s="193"/>
      <c r="AI1" s="193"/>
      <c r="AJ1" s="193"/>
      <c r="AK1" s="193"/>
    </row>
    <row r="2" spans="1:64" ht="13.5" customHeight="1">
      <c r="A2" s="194" t="s">
        <v>13</v>
      </c>
      <c r="B2" s="68"/>
      <c r="C2" s="68"/>
      <c r="D2" s="69"/>
      <c r="E2" s="196" t="s">
        <v>17</v>
      </c>
      <c r="F2" s="69"/>
      <c r="G2" s="70"/>
      <c r="H2" s="198" t="s">
        <v>22</v>
      </c>
      <c r="I2" s="62"/>
      <c r="J2" s="62"/>
      <c r="K2" s="62"/>
      <c r="L2" s="67"/>
      <c r="M2" s="200" t="s">
        <v>21</v>
      </c>
      <c r="N2" s="62">
        <v>4664</v>
      </c>
      <c r="O2" s="62"/>
      <c r="P2" s="62">
        <v>1294</v>
      </c>
      <c r="Q2" s="62"/>
      <c r="R2" s="62">
        <v>2190</v>
      </c>
      <c r="S2" s="62"/>
      <c r="T2" s="71">
        <v>2405</v>
      </c>
      <c r="U2" s="71"/>
      <c r="V2" s="201" t="s">
        <v>23</v>
      </c>
      <c r="W2" s="198" t="s">
        <v>26</v>
      </c>
      <c r="X2" s="198" t="s">
        <v>37</v>
      </c>
      <c r="Y2" s="203" t="s">
        <v>38</v>
      </c>
      <c r="Z2" s="198" t="s">
        <v>28</v>
      </c>
      <c r="AA2" s="208">
        <v>0.992</v>
      </c>
      <c r="AB2" s="208">
        <v>0.003</v>
      </c>
      <c r="AC2" s="207">
        <v>0.005</v>
      </c>
      <c r="AD2" s="206" t="s">
        <v>30</v>
      </c>
      <c r="AE2" s="62"/>
      <c r="AG2" s="198" t="s">
        <v>34</v>
      </c>
      <c r="AH2" s="198" t="s">
        <v>32</v>
      </c>
      <c r="AJ2" s="210" t="s">
        <v>31</v>
      </c>
      <c r="AK2" s="203" t="s">
        <v>29</v>
      </c>
      <c r="AL2" s="29"/>
      <c r="AM2" s="202"/>
      <c r="AN2" s="202"/>
      <c r="AO2" s="202"/>
      <c r="AP2" s="202"/>
      <c r="AQ2" s="202"/>
      <c r="AR2" s="202"/>
      <c r="AS2" s="202"/>
      <c r="AT2" s="202"/>
      <c r="AU2" s="202"/>
      <c r="AV2" s="212"/>
      <c r="AW2" s="202"/>
      <c r="AX2" s="202"/>
      <c r="AY2" s="202"/>
      <c r="AZ2" s="202"/>
      <c r="BA2" s="202"/>
      <c r="BB2" s="202"/>
      <c r="BC2" s="202"/>
      <c r="BD2" s="202"/>
      <c r="BE2" s="202"/>
      <c r="BF2" s="202"/>
      <c r="BG2" s="202"/>
      <c r="BH2" s="202"/>
      <c r="BI2" s="202"/>
      <c r="BJ2" s="202"/>
      <c r="BK2" s="202"/>
      <c r="BL2" s="202"/>
    </row>
    <row r="3" spans="1:64" ht="45">
      <c r="A3" s="195"/>
      <c r="B3" s="40" t="s">
        <v>14</v>
      </c>
      <c r="C3" s="40" t="s">
        <v>15</v>
      </c>
      <c r="D3" s="49" t="s">
        <v>16</v>
      </c>
      <c r="E3" s="197"/>
      <c r="F3" s="49" t="s">
        <v>18</v>
      </c>
      <c r="G3" s="40" t="s">
        <v>19</v>
      </c>
      <c r="H3" s="199"/>
      <c r="I3" s="55">
        <v>0.9055</v>
      </c>
      <c r="J3" s="55">
        <v>0.0945</v>
      </c>
      <c r="K3" s="40" t="s">
        <v>27</v>
      </c>
      <c r="L3" s="41" t="s">
        <v>20</v>
      </c>
      <c r="M3" s="190"/>
      <c r="N3" s="41" t="s">
        <v>23</v>
      </c>
      <c r="O3" s="41" t="s">
        <v>24</v>
      </c>
      <c r="P3" s="41" t="s">
        <v>35</v>
      </c>
      <c r="Q3" s="41" t="s">
        <v>11</v>
      </c>
      <c r="R3" s="41" t="s">
        <v>25</v>
      </c>
      <c r="S3" s="41" t="s">
        <v>12</v>
      </c>
      <c r="T3" s="62" t="s">
        <v>40</v>
      </c>
      <c r="U3" s="62" t="s">
        <v>36</v>
      </c>
      <c r="V3" s="198"/>
      <c r="W3" s="199"/>
      <c r="X3" s="199"/>
      <c r="Y3" s="204"/>
      <c r="Z3" s="199"/>
      <c r="AA3" s="209"/>
      <c r="AB3" s="209"/>
      <c r="AC3" s="198"/>
      <c r="AD3" s="198"/>
      <c r="AE3" s="41"/>
      <c r="AG3" s="199"/>
      <c r="AH3" s="199"/>
      <c r="AJ3" s="211"/>
      <c r="AK3" s="204"/>
      <c r="AL3" s="29"/>
      <c r="AM3" s="7"/>
      <c r="AN3" s="29"/>
      <c r="AO3" s="7"/>
      <c r="AP3" s="7"/>
      <c r="AQ3" s="29"/>
      <c r="AR3" s="7"/>
      <c r="AS3" s="24"/>
      <c r="AT3" s="24"/>
      <c r="AU3" s="24"/>
      <c r="AV3" s="29"/>
      <c r="AW3" s="29"/>
      <c r="AX3" s="29"/>
      <c r="AY3" s="7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7"/>
    </row>
    <row r="4" spans="1:64" ht="22.5">
      <c r="A4" s="47" t="s">
        <v>0</v>
      </c>
      <c r="B4" s="47">
        <v>32</v>
      </c>
      <c r="C4" s="42">
        <v>1265</v>
      </c>
      <c r="D4" s="50">
        <v>58</v>
      </c>
      <c r="E4" s="50">
        <v>2382</v>
      </c>
      <c r="F4" s="50">
        <v>69</v>
      </c>
      <c r="G4" s="50">
        <v>2679</v>
      </c>
      <c r="H4" s="53">
        <f aca="true" t="shared" si="0" ref="H4:H14">SUM((B4*C4)+(D4*E4)+(F4*G4))</f>
        <v>363487</v>
      </c>
      <c r="I4" s="56">
        <f>SUM(H4*90.55%)</f>
        <v>329137.47849999997</v>
      </c>
      <c r="J4" s="56">
        <v>19000</v>
      </c>
      <c r="K4" s="56">
        <f>I4+J4+85.4545</f>
        <v>348222.93299999996</v>
      </c>
      <c r="L4" s="52">
        <v>23800</v>
      </c>
      <c r="M4" s="20">
        <v>6</v>
      </c>
      <c r="N4" s="20">
        <v>27984</v>
      </c>
      <c r="O4" s="47">
        <v>38</v>
      </c>
      <c r="P4" s="54">
        <v>49172</v>
      </c>
      <c r="Q4" s="50">
        <v>60</v>
      </c>
      <c r="R4" s="54">
        <v>131400</v>
      </c>
      <c r="S4" s="50">
        <v>71</v>
      </c>
      <c r="T4" s="50">
        <v>170755</v>
      </c>
      <c r="U4" s="50">
        <f aca="true" t="shared" si="1" ref="U4:U14">O4+Q4+S4</f>
        <v>169</v>
      </c>
      <c r="V4" s="20"/>
      <c r="W4" s="27">
        <f aca="true" t="shared" si="2" ref="W4:W14">SUM(L4+(M4*N4)+(O4*P4)+(Q4*R4)+(S4*V4))</f>
        <v>9944240</v>
      </c>
      <c r="X4" s="20">
        <v>0.051</v>
      </c>
      <c r="Y4" s="20">
        <f>SUM(W4*X4)</f>
        <v>507156.24</v>
      </c>
      <c r="Z4" s="58">
        <f>SUM(W4+Y4)</f>
        <v>10451396.24</v>
      </c>
      <c r="AA4" s="58">
        <f>Z4*99.2/100</f>
        <v>10367785.07008</v>
      </c>
      <c r="AB4" s="58"/>
      <c r="AC4" s="58">
        <f>U4*AC18</f>
        <v>100614.54268742027</v>
      </c>
      <c r="AD4" s="58">
        <f>AA4+AC4+AB4</f>
        <v>10468399.61276742</v>
      </c>
      <c r="AE4" s="58"/>
      <c r="AG4" s="27">
        <f aca="true" t="shared" si="3" ref="AG4:AG14">S4*72</f>
        <v>5112</v>
      </c>
      <c r="AH4" s="20"/>
      <c r="AJ4" s="66">
        <f>AD4+AG4+AH4</f>
        <v>10473511.61276742</v>
      </c>
      <c r="AK4" s="27">
        <f>U4*AK18</f>
        <v>4785.263888888889</v>
      </c>
      <c r="AL4" s="29"/>
      <c r="AM4" s="29"/>
      <c r="AN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</row>
    <row r="5" spans="1:64" ht="22.5">
      <c r="A5" s="45" t="s">
        <v>1</v>
      </c>
      <c r="B5" s="45">
        <v>25</v>
      </c>
      <c r="C5" s="44">
        <v>1265</v>
      </c>
      <c r="D5" s="51">
        <v>95</v>
      </c>
      <c r="E5" s="50">
        <v>2383</v>
      </c>
      <c r="F5" s="39">
        <v>96</v>
      </c>
      <c r="G5" s="50">
        <v>2679</v>
      </c>
      <c r="H5" s="53">
        <f t="shared" si="0"/>
        <v>515194</v>
      </c>
      <c r="I5" s="56">
        <f aca="true" t="shared" si="4" ref="I5:I14">SUM(H5*90.55%)</f>
        <v>466508.16699999996</v>
      </c>
      <c r="J5" s="56">
        <v>19000</v>
      </c>
      <c r="K5" s="56">
        <f aca="true" t="shared" si="5" ref="K5:K14">I5+J5+85.4545</f>
        <v>485593.62149999995</v>
      </c>
      <c r="L5" s="52">
        <v>23800</v>
      </c>
      <c r="M5" s="20">
        <v>9</v>
      </c>
      <c r="N5" s="20">
        <v>41976</v>
      </c>
      <c r="O5" s="45">
        <v>15</v>
      </c>
      <c r="P5" s="72">
        <v>19410</v>
      </c>
      <c r="Q5" s="51">
        <v>101</v>
      </c>
      <c r="R5" s="54">
        <v>221190</v>
      </c>
      <c r="S5" s="39">
        <v>105</v>
      </c>
      <c r="T5" s="39">
        <v>252525</v>
      </c>
      <c r="U5" s="39">
        <f t="shared" si="1"/>
        <v>221</v>
      </c>
      <c r="V5" s="27"/>
      <c r="W5" s="27">
        <f t="shared" si="2"/>
        <v>23032924</v>
      </c>
      <c r="X5" s="20">
        <v>0.051</v>
      </c>
      <c r="Y5" s="20">
        <f aca="true" t="shared" si="6" ref="Y5:Y14">SUM(W5*X5)</f>
        <v>1174679.1239999998</v>
      </c>
      <c r="Z5" s="58">
        <f aca="true" t="shared" si="7" ref="Z5:Z14">SUM(W5+Y5)</f>
        <v>24207603.123999998</v>
      </c>
      <c r="AA5" s="58">
        <f aca="true" t="shared" si="8" ref="AA5:AA14">Z5*99.2/100</f>
        <v>24013942.299007997</v>
      </c>
      <c r="AB5" s="58"/>
      <c r="AC5" s="58">
        <f>U5*AC18</f>
        <v>131572.8635143188</v>
      </c>
      <c r="AD5" s="58">
        <f aca="true" t="shared" si="9" ref="AD5:AD14">AA5+AC5+AB5</f>
        <v>24145515.162522316</v>
      </c>
      <c r="AE5" s="58"/>
      <c r="AG5" s="27">
        <f t="shared" si="3"/>
        <v>7560</v>
      </c>
      <c r="AH5" s="27"/>
      <c r="AJ5" s="66">
        <f aca="true" t="shared" si="10" ref="AJ5:AJ14">AD5+AG5+AH5</f>
        <v>24153075.162522316</v>
      </c>
      <c r="AK5" s="27">
        <f>U5*AK18</f>
        <v>6257.652777777777</v>
      </c>
      <c r="AL5" s="30"/>
      <c r="AM5" s="30"/>
      <c r="AN5" s="30"/>
      <c r="AO5" s="34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</row>
    <row r="6" spans="1:64" ht="22.5">
      <c r="A6" s="48" t="s">
        <v>2</v>
      </c>
      <c r="B6" s="48">
        <v>30</v>
      </c>
      <c r="C6" s="63">
        <v>1265</v>
      </c>
      <c r="D6" s="63">
        <v>74</v>
      </c>
      <c r="E6" s="50">
        <v>2382</v>
      </c>
      <c r="F6" s="39">
        <v>57</v>
      </c>
      <c r="G6" s="50">
        <v>2679</v>
      </c>
      <c r="H6" s="53">
        <f t="shared" si="0"/>
        <v>366921</v>
      </c>
      <c r="I6" s="56">
        <f t="shared" si="4"/>
        <v>332246.9655</v>
      </c>
      <c r="J6" s="56">
        <v>19000</v>
      </c>
      <c r="K6" s="56">
        <f t="shared" si="5"/>
        <v>351332.42</v>
      </c>
      <c r="L6" s="52">
        <v>23800</v>
      </c>
      <c r="M6" s="20">
        <v>6</v>
      </c>
      <c r="N6" s="20">
        <v>27984</v>
      </c>
      <c r="O6" s="48">
        <v>34</v>
      </c>
      <c r="P6" s="72">
        <v>43996</v>
      </c>
      <c r="Q6" s="63">
        <v>78</v>
      </c>
      <c r="R6" s="54">
        <v>170820</v>
      </c>
      <c r="S6" s="39">
        <v>61</v>
      </c>
      <c r="T6" s="39">
        <v>146705</v>
      </c>
      <c r="U6" s="39">
        <f t="shared" si="1"/>
        <v>173</v>
      </c>
      <c r="V6" s="5"/>
      <c r="W6" s="27">
        <f t="shared" si="2"/>
        <v>15011528</v>
      </c>
      <c r="X6" s="20">
        <v>0.051</v>
      </c>
      <c r="Y6" s="20">
        <f t="shared" si="6"/>
        <v>765587.928</v>
      </c>
      <c r="Z6" s="58">
        <f t="shared" si="7"/>
        <v>15777115.928</v>
      </c>
      <c r="AA6" s="58">
        <f t="shared" si="8"/>
        <v>15650899.000576</v>
      </c>
      <c r="AB6" s="58"/>
      <c r="AC6" s="58">
        <f>U6*AC18</f>
        <v>102995.95198179707</v>
      </c>
      <c r="AD6" s="58">
        <f t="shared" si="9"/>
        <v>15753894.952557798</v>
      </c>
      <c r="AE6" s="58"/>
      <c r="AG6" s="57">
        <f t="shared" si="3"/>
        <v>4392</v>
      </c>
      <c r="AH6" s="5"/>
      <c r="AJ6" s="59">
        <f t="shared" si="10"/>
        <v>15758286.952557798</v>
      </c>
      <c r="AK6" s="27">
        <f>U6*AK18</f>
        <v>4898.524572649572</v>
      </c>
      <c r="AL6" s="13"/>
      <c r="AM6" s="13"/>
      <c r="AN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</row>
    <row r="7" spans="1:64" ht="22.5">
      <c r="A7" s="45" t="s">
        <v>3</v>
      </c>
      <c r="B7" s="45">
        <v>17</v>
      </c>
      <c r="C7" s="46">
        <v>1265</v>
      </c>
      <c r="D7" s="64">
        <v>96</v>
      </c>
      <c r="E7" s="50">
        <v>2382</v>
      </c>
      <c r="F7" s="39">
        <v>41</v>
      </c>
      <c r="G7" s="50">
        <v>2679</v>
      </c>
      <c r="H7" s="53">
        <f t="shared" si="0"/>
        <v>360016</v>
      </c>
      <c r="I7" s="56">
        <f t="shared" si="4"/>
        <v>325994.488</v>
      </c>
      <c r="J7" s="56">
        <v>19000</v>
      </c>
      <c r="K7" s="56">
        <f t="shared" si="5"/>
        <v>345079.9425</v>
      </c>
      <c r="L7" s="52">
        <v>23800</v>
      </c>
      <c r="M7" s="20">
        <v>8</v>
      </c>
      <c r="N7" s="20">
        <v>37312</v>
      </c>
      <c r="O7" s="45">
        <v>19</v>
      </c>
      <c r="P7" s="54">
        <v>24586</v>
      </c>
      <c r="Q7" s="64">
        <v>99</v>
      </c>
      <c r="R7" s="54">
        <v>216810</v>
      </c>
      <c r="S7" s="39">
        <v>55</v>
      </c>
      <c r="T7" s="39">
        <v>132275</v>
      </c>
      <c r="U7" s="39">
        <f t="shared" si="1"/>
        <v>173</v>
      </c>
      <c r="V7" s="27"/>
      <c r="W7" s="27">
        <f t="shared" si="2"/>
        <v>22253620</v>
      </c>
      <c r="X7" s="20">
        <v>0.051</v>
      </c>
      <c r="Y7" s="20">
        <f t="shared" si="6"/>
        <v>1134934.6199999999</v>
      </c>
      <c r="Z7" s="58">
        <f t="shared" si="7"/>
        <v>23388554.62</v>
      </c>
      <c r="AA7" s="58">
        <f t="shared" si="8"/>
        <v>23201446.183040004</v>
      </c>
      <c r="AB7" s="58"/>
      <c r="AC7" s="58">
        <f>U7*AC18</f>
        <v>102995.95198179707</v>
      </c>
      <c r="AD7" s="58">
        <f t="shared" si="9"/>
        <v>23304442.135021802</v>
      </c>
      <c r="AE7" s="58"/>
      <c r="AG7" s="27">
        <f t="shared" si="3"/>
        <v>3960</v>
      </c>
      <c r="AH7" s="26">
        <v>359</v>
      </c>
      <c r="AJ7" s="59">
        <f t="shared" si="10"/>
        <v>23308761.135021802</v>
      </c>
      <c r="AK7" s="27">
        <f>U7*AK18</f>
        <v>4898.524572649572</v>
      </c>
      <c r="AL7" s="30"/>
      <c r="AM7" s="30"/>
      <c r="AN7" s="30"/>
      <c r="AQ7" s="30"/>
      <c r="AR7" s="30"/>
      <c r="AS7" s="29"/>
      <c r="AT7" s="29"/>
      <c r="AU7" s="29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29"/>
      <c r="BK7" s="30"/>
      <c r="BL7" s="31"/>
    </row>
    <row r="8" spans="1:64" ht="33.75">
      <c r="A8" s="45" t="s">
        <v>4</v>
      </c>
      <c r="B8" s="45">
        <v>0</v>
      </c>
      <c r="C8" s="46">
        <v>1265</v>
      </c>
      <c r="D8" s="63">
        <v>14</v>
      </c>
      <c r="E8" s="50">
        <v>2382</v>
      </c>
      <c r="F8" s="39">
        <v>7</v>
      </c>
      <c r="G8" s="50">
        <v>2679</v>
      </c>
      <c r="H8" s="53">
        <f t="shared" si="0"/>
        <v>52101</v>
      </c>
      <c r="I8" s="56">
        <f t="shared" si="4"/>
        <v>47177.4555</v>
      </c>
      <c r="J8" s="56">
        <v>19000</v>
      </c>
      <c r="K8" s="56">
        <f t="shared" si="5"/>
        <v>66262.91</v>
      </c>
      <c r="L8" s="52">
        <v>23800</v>
      </c>
      <c r="M8" s="20">
        <v>1</v>
      </c>
      <c r="N8" s="20">
        <v>4664</v>
      </c>
      <c r="O8" s="45">
        <v>0</v>
      </c>
      <c r="P8" s="73"/>
      <c r="Q8" s="63">
        <v>6</v>
      </c>
      <c r="R8" s="54">
        <v>13140</v>
      </c>
      <c r="S8" s="39">
        <v>6</v>
      </c>
      <c r="T8" s="39">
        <v>14430</v>
      </c>
      <c r="U8" s="39">
        <f t="shared" si="1"/>
        <v>12</v>
      </c>
      <c r="V8" s="27"/>
      <c r="W8" s="27">
        <f t="shared" si="2"/>
        <v>107304</v>
      </c>
      <c r="X8" s="20">
        <v>0.051</v>
      </c>
      <c r="Y8" s="20">
        <f t="shared" si="6"/>
        <v>5472.504</v>
      </c>
      <c r="Z8" s="58">
        <f t="shared" si="7"/>
        <v>112776.504</v>
      </c>
      <c r="AA8" s="58">
        <f t="shared" si="8"/>
        <v>111874.291968</v>
      </c>
      <c r="AB8" s="58"/>
      <c r="AC8" s="58"/>
      <c r="AD8" s="58">
        <f t="shared" si="9"/>
        <v>111874.291968</v>
      </c>
      <c r="AE8" s="58"/>
      <c r="AG8" s="27">
        <f t="shared" si="3"/>
        <v>432</v>
      </c>
      <c r="AH8" s="27"/>
      <c r="AJ8" s="66">
        <f t="shared" si="10"/>
        <v>112306.291968</v>
      </c>
      <c r="AK8" s="27">
        <f>U8*AK18</f>
        <v>339.78205128205127</v>
      </c>
      <c r="AL8" s="30"/>
      <c r="AM8" s="30"/>
      <c r="AN8" s="30"/>
      <c r="AO8" s="7"/>
      <c r="AP8" s="29"/>
      <c r="AQ8" s="30"/>
      <c r="AR8" s="30"/>
      <c r="AS8" s="29"/>
      <c r="AT8" s="29"/>
      <c r="AU8" s="30"/>
      <c r="AV8" s="30"/>
      <c r="AW8" s="30"/>
      <c r="AX8" s="31"/>
      <c r="AY8" s="30"/>
      <c r="AZ8" s="30"/>
      <c r="BA8" s="31"/>
      <c r="BB8" s="30"/>
      <c r="BC8" s="30"/>
      <c r="BD8" s="31"/>
      <c r="BE8" s="30"/>
      <c r="BF8" s="29"/>
      <c r="BG8" s="31"/>
      <c r="BH8" s="31"/>
      <c r="BI8" s="31"/>
      <c r="BJ8" s="29"/>
      <c r="BK8" s="30"/>
      <c r="BL8" s="31"/>
    </row>
    <row r="9" spans="1:64" ht="22.5">
      <c r="A9" s="45" t="s">
        <v>5</v>
      </c>
      <c r="B9" s="45">
        <v>0</v>
      </c>
      <c r="C9" s="46">
        <v>1265</v>
      </c>
      <c r="D9" s="63">
        <v>16</v>
      </c>
      <c r="E9" s="50">
        <v>2382</v>
      </c>
      <c r="F9" s="39">
        <v>17</v>
      </c>
      <c r="G9" s="50">
        <v>2679</v>
      </c>
      <c r="H9" s="53">
        <f t="shared" si="0"/>
        <v>83655</v>
      </c>
      <c r="I9" s="56">
        <f t="shared" si="4"/>
        <v>75749.6025</v>
      </c>
      <c r="J9" s="56">
        <v>19000</v>
      </c>
      <c r="K9" s="56">
        <f t="shared" si="5"/>
        <v>94835.057</v>
      </c>
      <c r="L9" s="52">
        <v>23800</v>
      </c>
      <c r="M9" s="20">
        <v>1</v>
      </c>
      <c r="N9" s="20">
        <v>4664</v>
      </c>
      <c r="O9" s="45">
        <v>0</v>
      </c>
      <c r="P9" s="73"/>
      <c r="Q9" s="63">
        <v>10</v>
      </c>
      <c r="R9" s="54">
        <v>21900</v>
      </c>
      <c r="S9" s="39">
        <v>10</v>
      </c>
      <c r="T9" s="39">
        <v>24050</v>
      </c>
      <c r="U9" s="39">
        <f t="shared" si="1"/>
        <v>20</v>
      </c>
      <c r="V9" s="27"/>
      <c r="W9" s="27">
        <f t="shared" si="2"/>
        <v>247464</v>
      </c>
      <c r="X9" s="20">
        <v>0.051</v>
      </c>
      <c r="Y9" s="20">
        <f t="shared" si="6"/>
        <v>12620.663999999999</v>
      </c>
      <c r="Z9" s="58">
        <f t="shared" si="7"/>
        <v>260084.664</v>
      </c>
      <c r="AA9" s="58">
        <f t="shared" si="8"/>
        <v>258003.986688</v>
      </c>
      <c r="AB9" s="58"/>
      <c r="AC9" s="58"/>
      <c r="AD9" s="58">
        <f t="shared" si="9"/>
        <v>258003.986688</v>
      </c>
      <c r="AE9" s="58"/>
      <c r="AG9" s="27">
        <f t="shared" si="3"/>
        <v>720</v>
      </c>
      <c r="AH9" s="26"/>
      <c r="AJ9" s="59">
        <f t="shared" si="10"/>
        <v>258723.986688</v>
      </c>
      <c r="AK9" s="27">
        <f>U9*AK18</f>
        <v>566.3034188034188</v>
      </c>
      <c r="AL9" s="30"/>
      <c r="AM9" s="30"/>
      <c r="AN9" s="30"/>
      <c r="AO9" s="1"/>
      <c r="AP9" s="30"/>
      <c r="AQ9" s="30"/>
      <c r="AR9" s="30"/>
      <c r="AS9" s="29"/>
      <c r="AT9" s="29"/>
      <c r="AU9" s="30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29"/>
      <c r="BK9" s="30"/>
      <c r="BL9" s="31"/>
    </row>
    <row r="10" spans="1:64" ht="22.5">
      <c r="A10" s="45" t="s">
        <v>6</v>
      </c>
      <c r="B10" s="45">
        <v>0</v>
      </c>
      <c r="C10" s="46">
        <v>1265</v>
      </c>
      <c r="D10" s="63">
        <v>31</v>
      </c>
      <c r="E10" s="50">
        <v>2382</v>
      </c>
      <c r="F10" s="39">
        <v>26</v>
      </c>
      <c r="G10" s="50">
        <v>2679</v>
      </c>
      <c r="H10" s="53">
        <f t="shared" si="0"/>
        <v>143496</v>
      </c>
      <c r="I10" s="56">
        <f t="shared" si="4"/>
        <v>129935.628</v>
      </c>
      <c r="J10" s="56">
        <v>19000</v>
      </c>
      <c r="K10" s="56">
        <f t="shared" si="5"/>
        <v>149021.0825</v>
      </c>
      <c r="L10" s="52">
        <v>23800</v>
      </c>
      <c r="M10" s="20">
        <v>3</v>
      </c>
      <c r="N10" s="20">
        <v>13992</v>
      </c>
      <c r="O10" s="45">
        <v>0</v>
      </c>
      <c r="P10" s="73"/>
      <c r="Q10" s="63">
        <v>32</v>
      </c>
      <c r="R10" s="54">
        <v>70080</v>
      </c>
      <c r="S10" s="39">
        <v>30</v>
      </c>
      <c r="T10" s="39">
        <v>72150</v>
      </c>
      <c r="U10" s="39">
        <f t="shared" si="1"/>
        <v>62</v>
      </c>
      <c r="V10" s="27"/>
      <c r="W10" s="27">
        <f t="shared" si="2"/>
        <v>2308336</v>
      </c>
      <c r="X10" s="20">
        <v>0.051</v>
      </c>
      <c r="Y10" s="20">
        <f t="shared" si="6"/>
        <v>117725.136</v>
      </c>
      <c r="Z10" s="58">
        <f t="shared" si="7"/>
        <v>2426061.136</v>
      </c>
      <c r="AA10" s="58">
        <f t="shared" si="8"/>
        <v>2406652.6469119997</v>
      </c>
      <c r="AB10" s="58">
        <f>AB18*U10</f>
        <v>145538.12801919997</v>
      </c>
      <c r="AC10" s="58"/>
      <c r="AD10" s="58">
        <f t="shared" si="9"/>
        <v>2552190.7749312</v>
      </c>
      <c r="AE10" s="58"/>
      <c r="AG10" s="27">
        <f t="shared" si="3"/>
        <v>2160</v>
      </c>
      <c r="AH10" s="28"/>
      <c r="AJ10" s="59">
        <f t="shared" si="10"/>
        <v>2554350.7749312</v>
      </c>
      <c r="AK10" s="27">
        <f>U10*AK18</f>
        <v>1755.5405982905984</v>
      </c>
      <c r="AL10" s="30"/>
      <c r="AM10" s="30"/>
      <c r="AN10" s="30"/>
      <c r="AO10" s="1"/>
      <c r="AP10" s="30"/>
      <c r="AQ10" s="30"/>
      <c r="AR10" s="30"/>
      <c r="AS10" s="29"/>
      <c r="AT10" s="29"/>
      <c r="AU10" s="30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29"/>
      <c r="BK10" s="30"/>
      <c r="BL10" s="31"/>
    </row>
    <row r="11" spans="1:64" ht="22.5">
      <c r="A11" s="45" t="s">
        <v>7</v>
      </c>
      <c r="B11" s="45">
        <v>0</v>
      </c>
      <c r="C11" s="46">
        <v>1265</v>
      </c>
      <c r="D11" s="63">
        <v>19</v>
      </c>
      <c r="E11" s="50">
        <v>2382</v>
      </c>
      <c r="F11" s="39">
        <v>4</v>
      </c>
      <c r="G11" s="50">
        <v>2679</v>
      </c>
      <c r="H11" s="53">
        <f t="shared" si="0"/>
        <v>55974</v>
      </c>
      <c r="I11" s="56">
        <f t="shared" si="4"/>
        <v>50684.456999999995</v>
      </c>
      <c r="J11" s="56">
        <v>19000</v>
      </c>
      <c r="K11" s="56">
        <f t="shared" si="5"/>
        <v>69769.9115</v>
      </c>
      <c r="L11" s="52">
        <v>23800</v>
      </c>
      <c r="M11" s="20">
        <v>1</v>
      </c>
      <c r="N11" s="20">
        <v>4664</v>
      </c>
      <c r="O11" s="45">
        <v>0</v>
      </c>
      <c r="P11" s="73"/>
      <c r="Q11" s="63">
        <v>15</v>
      </c>
      <c r="R11" s="54">
        <v>32850</v>
      </c>
      <c r="S11" s="39">
        <v>9</v>
      </c>
      <c r="T11" s="39">
        <v>21645</v>
      </c>
      <c r="U11" s="39">
        <f t="shared" si="1"/>
        <v>24</v>
      </c>
      <c r="V11" s="27"/>
      <c r="W11" s="27">
        <f t="shared" si="2"/>
        <v>521214</v>
      </c>
      <c r="X11" s="20">
        <v>0.051</v>
      </c>
      <c r="Y11" s="20">
        <f t="shared" si="6"/>
        <v>26581.913999999997</v>
      </c>
      <c r="Z11" s="58">
        <f t="shared" si="7"/>
        <v>547795.914</v>
      </c>
      <c r="AA11" s="58">
        <f t="shared" si="8"/>
        <v>543413.5466880001</v>
      </c>
      <c r="AB11" s="58"/>
      <c r="AC11" s="58"/>
      <c r="AD11" s="58">
        <f t="shared" si="9"/>
        <v>543413.5466880001</v>
      </c>
      <c r="AE11" s="58"/>
      <c r="AG11" s="27">
        <f t="shared" si="3"/>
        <v>648</v>
      </c>
      <c r="AH11" s="28"/>
      <c r="AJ11" s="59">
        <f t="shared" si="10"/>
        <v>544061.5466880001</v>
      </c>
      <c r="AK11" s="27">
        <f>U11*AK18</f>
        <v>679.5641025641025</v>
      </c>
      <c r="AL11" s="30"/>
      <c r="AM11" s="30"/>
      <c r="AN11" s="30"/>
      <c r="AO11" s="1"/>
      <c r="AP11" s="30"/>
      <c r="AQ11" s="30"/>
      <c r="AR11" s="30"/>
      <c r="AS11" s="29"/>
      <c r="AT11" s="29"/>
      <c r="AU11" s="30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29"/>
      <c r="BK11" s="30"/>
      <c r="BL11" s="31"/>
    </row>
    <row r="12" spans="1:64" ht="22.5">
      <c r="A12" s="45" t="s">
        <v>8</v>
      </c>
      <c r="B12" s="45">
        <v>0</v>
      </c>
      <c r="C12" s="46">
        <v>1265</v>
      </c>
      <c r="D12" s="63">
        <v>13</v>
      </c>
      <c r="E12" s="50">
        <v>2382</v>
      </c>
      <c r="F12" s="39">
        <v>16</v>
      </c>
      <c r="G12" s="50">
        <v>2679</v>
      </c>
      <c r="H12" s="53">
        <f t="shared" si="0"/>
        <v>73830</v>
      </c>
      <c r="I12" s="56">
        <f t="shared" si="4"/>
        <v>66853.065</v>
      </c>
      <c r="J12" s="56">
        <v>19000</v>
      </c>
      <c r="K12" s="56">
        <f t="shared" si="5"/>
        <v>85938.51950000001</v>
      </c>
      <c r="L12" s="52">
        <v>23800</v>
      </c>
      <c r="M12" s="20">
        <v>1</v>
      </c>
      <c r="N12" s="20">
        <v>4664</v>
      </c>
      <c r="O12" s="45">
        <v>0</v>
      </c>
      <c r="P12" s="73"/>
      <c r="Q12" s="63">
        <v>11</v>
      </c>
      <c r="R12" s="54">
        <v>24090</v>
      </c>
      <c r="S12" s="39">
        <v>12</v>
      </c>
      <c r="T12" s="39">
        <v>28860</v>
      </c>
      <c r="U12" s="39">
        <f t="shared" si="1"/>
        <v>23</v>
      </c>
      <c r="V12" s="27"/>
      <c r="W12" s="27">
        <f t="shared" si="2"/>
        <v>293454</v>
      </c>
      <c r="X12" s="20">
        <v>0.051</v>
      </c>
      <c r="Y12" s="20">
        <f t="shared" si="6"/>
        <v>14966.153999999999</v>
      </c>
      <c r="Z12" s="58">
        <f t="shared" si="7"/>
        <v>308420.154</v>
      </c>
      <c r="AA12" s="58">
        <f t="shared" si="8"/>
        <v>305952.792768</v>
      </c>
      <c r="AB12" s="58"/>
      <c r="AC12" s="58"/>
      <c r="AD12" s="58">
        <f t="shared" si="9"/>
        <v>305952.792768</v>
      </c>
      <c r="AE12" s="58"/>
      <c r="AG12" s="27">
        <f t="shared" si="3"/>
        <v>864</v>
      </c>
      <c r="AH12" s="28"/>
      <c r="AJ12" s="59">
        <f t="shared" si="10"/>
        <v>306816.792768</v>
      </c>
      <c r="AK12" s="27">
        <f>U12*AK18</f>
        <v>651.2489316239316</v>
      </c>
      <c r="AL12" s="30"/>
      <c r="AM12" s="30"/>
      <c r="AN12" s="30"/>
      <c r="AO12" s="1"/>
      <c r="AP12" s="30"/>
      <c r="AQ12" s="30"/>
      <c r="AR12" s="30"/>
      <c r="AS12" s="29"/>
      <c r="AT12" s="29"/>
      <c r="AU12" s="30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29"/>
      <c r="BK12" s="30"/>
      <c r="BL12" s="31"/>
    </row>
    <row r="13" spans="1:64" ht="22.5">
      <c r="A13" s="45" t="s">
        <v>9</v>
      </c>
      <c r="B13" s="45">
        <v>0</v>
      </c>
      <c r="C13" s="46">
        <v>1265</v>
      </c>
      <c r="D13" s="63">
        <v>34</v>
      </c>
      <c r="E13" s="50">
        <v>2382</v>
      </c>
      <c r="F13" s="39">
        <v>14</v>
      </c>
      <c r="G13" s="50">
        <v>2679</v>
      </c>
      <c r="H13" s="53">
        <f t="shared" si="0"/>
        <v>118494</v>
      </c>
      <c r="I13" s="56">
        <f t="shared" si="4"/>
        <v>107296.317</v>
      </c>
      <c r="J13" s="56">
        <v>19000</v>
      </c>
      <c r="K13" s="56">
        <f t="shared" si="5"/>
        <v>126381.7715</v>
      </c>
      <c r="L13" s="52">
        <v>23800</v>
      </c>
      <c r="M13" s="20">
        <v>2</v>
      </c>
      <c r="N13" s="20">
        <v>9328</v>
      </c>
      <c r="O13" s="45">
        <v>0</v>
      </c>
      <c r="P13" s="73"/>
      <c r="Q13" s="63">
        <v>37</v>
      </c>
      <c r="R13" s="54">
        <v>81030</v>
      </c>
      <c r="S13" s="39">
        <v>8</v>
      </c>
      <c r="T13" s="39">
        <v>19240</v>
      </c>
      <c r="U13" s="39">
        <f t="shared" si="1"/>
        <v>45</v>
      </c>
      <c r="V13" s="27"/>
      <c r="W13" s="27">
        <f t="shared" si="2"/>
        <v>3040566</v>
      </c>
      <c r="X13" s="20">
        <v>0.051</v>
      </c>
      <c r="Y13" s="20">
        <f t="shared" si="6"/>
        <v>155068.86599999998</v>
      </c>
      <c r="Z13" s="58">
        <f t="shared" si="7"/>
        <v>3195634.866</v>
      </c>
      <c r="AA13" s="58">
        <f t="shared" si="8"/>
        <v>3170069.787072</v>
      </c>
      <c r="AB13" s="58">
        <f>AB18*U13</f>
        <v>105632.51227199998</v>
      </c>
      <c r="AC13" s="58"/>
      <c r="AD13" s="58">
        <f t="shared" si="9"/>
        <v>3275702.299344</v>
      </c>
      <c r="AE13" s="58"/>
      <c r="AG13" s="27">
        <f t="shared" si="3"/>
        <v>576</v>
      </c>
      <c r="AH13" s="28"/>
      <c r="AJ13" s="59">
        <f t="shared" si="10"/>
        <v>3276278.299344</v>
      </c>
      <c r="AK13" s="27">
        <f>U13*AK18</f>
        <v>1274.1826923076924</v>
      </c>
      <c r="AL13" s="30"/>
      <c r="AM13" s="30"/>
      <c r="AN13" s="30"/>
      <c r="AO13" s="1"/>
      <c r="AP13" s="30"/>
      <c r="AQ13" s="30"/>
      <c r="AR13" s="30"/>
      <c r="AS13" s="29"/>
      <c r="AT13" s="29"/>
      <c r="AU13" s="30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29"/>
      <c r="BK13" s="30"/>
      <c r="BL13" s="31"/>
    </row>
    <row r="14" spans="1:64" ht="22.5">
      <c r="A14" s="45" t="s">
        <v>10</v>
      </c>
      <c r="B14" s="45">
        <v>0</v>
      </c>
      <c r="C14" s="46">
        <v>1265</v>
      </c>
      <c r="D14" s="63">
        <v>18</v>
      </c>
      <c r="E14" s="50">
        <v>2382</v>
      </c>
      <c r="F14" s="39">
        <v>17</v>
      </c>
      <c r="G14" s="50">
        <v>2679</v>
      </c>
      <c r="H14" s="53">
        <f t="shared" si="0"/>
        <v>88419</v>
      </c>
      <c r="I14" s="56">
        <f t="shared" si="4"/>
        <v>80063.4045</v>
      </c>
      <c r="J14" s="56">
        <v>19000</v>
      </c>
      <c r="K14" s="56">
        <f t="shared" si="5"/>
        <v>99148.85900000001</v>
      </c>
      <c r="L14" s="52">
        <v>23800</v>
      </c>
      <c r="M14" s="20">
        <v>2</v>
      </c>
      <c r="N14" s="20">
        <v>9328</v>
      </c>
      <c r="O14" s="45">
        <v>0</v>
      </c>
      <c r="P14" s="73"/>
      <c r="Q14" s="63">
        <v>25</v>
      </c>
      <c r="R14" s="54">
        <v>54750</v>
      </c>
      <c r="S14" s="39">
        <v>13</v>
      </c>
      <c r="T14" s="39">
        <v>31265</v>
      </c>
      <c r="U14" s="39">
        <f t="shared" si="1"/>
        <v>38</v>
      </c>
      <c r="V14" s="27"/>
      <c r="W14" s="27">
        <f t="shared" si="2"/>
        <v>1411206</v>
      </c>
      <c r="X14" s="20">
        <v>0.051</v>
      </c>
      <c r="Y14" s="20">
        <f t="shared" si="6"/>
        <v>71971.506</v>
      </c>
      <c r="Z14" s="58">
        <f t="shared" si="7"/>
        <v>1483177.506</v>
      </c>
      <c r="AA14" s="58">
        <f t="shared" si="8"/>
        <v>1471312.085952</v>
      </c>
      <c r="AB14" s="58"/>
      <c r="AC14" s="58"/>
      <c r="AD14" s="58">
        <f t="shared" si="9"/>
        <v>1471312.085952</v>
      </c>
      <c r="AE14" s="58"/>
      <c r="AG14" s="27">
        <f t="shared" si="3"/>
        <v>936</v>
      </c>
      <c r="AH14" s="28"/>
      <c r="AJ14" s="59">
        <f t="shared" si="10"/>
        <v>1472248.085952</v>
      </c>
      <c r="AK14" s="27">
        <f>U14*AK18</f>
        <v>1075.9764957264958</v>
      </c>
      <c r="AL14" s="30"/>
      <c r="AM14" s="30"/>
      <c r="AN14" s="30"/>
      <c r="AO14" s="1"/>
      <c r="AP14" s="30"/>
      <c r="AQ14" s="30"/>
      <c r="AR14" s="30"/>
      <c r="AS14" s="29"/>
      <c r="AT14" s="29"/>
      <c r="AU14" s="30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29"/>
      <c r="BK14" s="30"/>
      <c r="BL14" s="31"/>
    </row>
    <row r="15" spans="1:64" ht="12.75">
      <c r="A15" s="11"/>
      <c r="B15" s="11">
        <f>SUM(B4:B7)</f>
        <v>104</v>
      </c>
      <c r="C15" s="20"/>
      <c r="D15" s="20">
        <f>SUM(D4:D14)</f>
        <v>468</v>
      </c>
      <c r="E15" s="20"/>
      <c r="F15" s="20">
        <f>SUM(F4:F14)</f>
        <v>364</v>
      </c>
      <c r="G15" s="20"/>
      <c r="H15" s="53">
        <f aca="true" t="shared" si="11" ref="H15:N15">SUM(H4:H14)</f>
        <v>2221587</v>
      </c>
      <c r="I15" s="56">
        <f t="shared" si="11"/>
        <v>2011647.0284999998</v>
      </c>
      <c r="J15" s="56">
        <f t="shared" si="11"/>
        <v>209000</v>
      </c>
      <c r="K15" s="56">
        <f t="shared" si="11"/>
        <v>2221587.028</v>
      </c>
      <c r="L15" s="52">
        <f t="shared" si="11"/>
        <v>261800</v>
      </c>
      <c r="M15" s="26">
        <f t="shared" si="11"/>
        <v>40</v>
      </c>
      <c r="N15" s="26">
        <f t="shared" si="11"/>
        <v>186560</v>
      </c>
      <c r="O15" s="26">
        <f>SUM(O4:O7)</f>
        <v>106</v>
      </c>
      <c r="P15" s="74">
        <f>SUM(P4:P14)</f>
        <v>137164</v>
      </c>
      <c r="Q15" s="26">
        <f>SUM(Q4:Q14)</f>
        <v>474</v>
      </c>
      <c r="R15" s="74">
        <f>SUM(R4:R14)</f>
        <v>1038060</v>
      </c>
      <c r="S15" s="26">
        <f>SUM(S4:S14)</f>
        <v>380</v>
      </c>
      <c r="T15" s="26">
        <f>SUM(T4:T14)</f>
        <v>913900</v>
      </c>
      <c r="U15" s="26">
        <f>SUM(U3:U14)</f>
        <v>960</v>
      </c>
      <c r="V15" s="28"/>
      <c r="W15" s="28">
        <f>SUM(W4:W14)</f>
        <v>78171856</v>
      </c>
      <c r="X15" s="28"/>
      <c r="Y15" s="28">
        <f>SUM(Y4:Y14)</f>
        <v>3986764.6559999995</v>
      </c>
      <c r="Z15" s="28">
        <f>SUM(Z4:Z14)</f>
        <v>82158620.65599999</v>
      </c>
      <c r="AA15" s="28">
        <f>SUM(AA4:AA14)</f>
        <v>81501351.69075201</v>
      </c>
      <c r="AB15" s="28">
        <f>SUM(AB8:AB14)</f>
        <v>251170.64029119996</v>
      </c>
      <c r="AC15" s="28">
        <f>SUM(AC4:AC14)</f>
        <v>438179.3101653332</v>
      </c>
      <c r="AD15" s="28">
        <f>SUM(AD4:AD14)</f>
        <v>82190701.64120856</v>
      </c>
      <c r="AE15" s="28"/>
      <c r="AG15" s="43">
        <f>SUM(AG4:AG14)</f>
        <v>27360</v>
      </c>
      <c r="AH15" s="26">
        <v>359</v>
      </c>
      <c r="AJ15" s="60">
        <f>SUM(AJ4:AJ14)</f>
        <v>82218420.64120856</v>
      </c>
      <c r="AK15" s="28">
        <f>SUM(AK4:AK14)</f>
        <v>27182.5641025641</v>
      </c>
      <c r="AL15" s="30"/>
      <c r="AM15" s="30"/>
      <c r="AN15" s="30"/>
      <c r="AO15" s="1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1"/>
      <c r="BA15" s="31"/>
      <c r="BB15" s="61"/>
      <c r="BC15" s="61"/>
      <c r="BD15" s="61"/>
      <c r="BE15" s="61"/>
      <c r="BF15" s="61"/>
      <c r="BG15" s="61"/>
      <c r="BH15" s="61"/>
      <c r="BI15" s="61"/>
      <c r="BJ15" s="61"/>
      <c r="BK15" s="61"/>
      <c r="BL15" s="61"/>
    </row>
    <row r="16" spans="11:37" ht="12.75" hidden="1">
      <c r="K16" s="65"/>
      <c r="Z16" s="3" t="s">
        <v>33</v>
      </c>
      <c r="AB16" s="3">
        <f>Z15*0.3/100</f>
        <v>246475.86196799998</v>
      </c>
      <c r="AC16" s="3">
        <f>Z15*0.5/100</f>
        <v>410793.1032799999</v>
      </c>
      <c r="AK16" s="3">
        <v>26503</v>
      </c>
    </row>
    <row r="17" spans="28:37" ht="12.75" hidden="1">
      <c r="AB17" s="3">
        <v>105</v>
      </c>
      <c r="AC17" s="3">
        <v>690</v>
      </c>
      <c r="AK17" s="3">
        <v>936</v>
      </c>
    </row>
    <row r="18" spans="26:37" ht="12.75" hidden="1">
      <c r="Z18" s="27"/>
      <c r="AA18" s="30"/>
      <c r="AB18" s="30">
        <f>AB16/AB17</f>
        <v>2347.3891615999996</v>
      </c>
      <c r="AC18" s="30">
        <f>AC16/AC17</f>
        <v>595.3523235942027</v>
      </c>
      <c r="AD18" s="30"/>
      <c r="AE18" s="30"/>
      <c r="AK18" s="3">
        <f>AK16/AK17</f>
        <v>28.31517094017094</v>
      </c>
    </row>
    <row r="19" spans="26:31" ht="12.75" hidden="1">
      <c r="Z19" s="27"/>
      <c r="AA19" s="30"/>
      <c r="AB19" s="30"/>
      <c r="AC19" s="30"/>
      <c r="AD19" s="30"/>
      <c r="AE19" s="30"/>
    </row>
    <row r="20" spans="3:46" ht="12.75"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AT20" s="30"/>
    </row>
    <row r="21" spans="2:46" ht="12.75">
      <c r="B21" s="205"/>
      <c r="C21" s="205"/>
      <c r="D21" s="205"/>
      <c r="E21" s="205"/>
      <c r="F21" s="205"/>
      <c r="G21" s="205"/>
      <c r="H21" s="205"/>
      <c r="I21" s="205"/>
      <c r="J21" s="205"/>
      <c r="K21" s="205"/>
      <c r="L21" s="205"/>
      <c r="M21" s="205"/>
      <c r="N21" s="205"/>
      <c r="O21" s="205"/>
      <c r="P21" s="205"/>
      <c r="Q21" s="2"/>
      <c r="R21" s="4"/>
      <c r="S21" s="4"/>
      <c r="T21" s="4"/>
      <c r="U21" s="4"/>
      <c r="AT21" s="30"/>
    </row>
    <row r="22" ht="16.5" customHeight="1">
      <c r="C22" s="4"/>
    </row>
    <row r="23" ht="12.75" customHeight="1">
      <c r="C23" s="4"/>
    </row>
    <row r="24" ht="12.75">
      <c r="C24" s="4"/>
    </row>
    <row r="25" ht="12.75">
      <c r="C25" s="4"/>
    </row>
    <row r="26" ht="12.75">
      <c r="C26" s="4"/>
    </row>
    <row r="27" ht="12.75">
      <c r="C27" s="4"/>
    </row>
    <row r="28" ht="12.75">
      <c r="C28" s="4"/>
    </row>
    <row r="29" ht="12.75">
      <c r="C29" s="4"/>
    </row>
    <row r="30" ht="12.75">
      <c r="C30" s="4"/>
    </row>
    <row r="31" ht="12.75">
      <c r="C31" s="4"/>
    </row>
    <row r="32" ht="12.75">
      <c r="C32" s="4"/>
    </row>
    <row r="33" ht="12.75">
      <c r="B33" s="3"/>
    </row>
    <row r="34" ht="12.75">
      <c r="B34" s="3"/>
    </row>
    <row r="35" ht="12.75">
      <c r="B35" s="3"/>
    </row>
    <row r="36" ht="12.75">
      <c r="B36" s="3"/>
    </row>
  </sheetData>
  <sheetProtection/>
  <mergeCells count="25">
    <mergeCell ref="BI2:BL2"/>
    <mergeCell ref="B21:P21"/>
    <mergeCell ref="AD2:AD3"/>
    <mergeCell ref="AC2:AC3"/>
    <mergeCell ref="AB2:AB3"/>
    <mergeCell ref="AA2:AA3"/>
    <mergeCell ref="AJ2:AJ3"/>
    <mergeCell ref="AM2:AU2"/>
    <mergeCell ref="AV2:AY2"/>
    <mergeCell ref="AZ2:BB2"/>
    <mergeCell ref="BC2:BE2"/>
    <mergeCell ref="BF2:BH2"/>
    <mergeCell ref="X2:X3"/>
    <mergeCell ref="Y2:Y3"/>
    <mergeCell ref="Z2:Z3"/>
    <mergeCell ref="AK2:AK3"/>
    <mergeCell ref="AG2:AG3"/>
    <mergeCell ref="AH2:AH3"/>
    <mergeCell ref="A1:AK1"/>
    <mergeCell ref="A2:A3"/>
    <mergeCell ref="E2:E3"/>
    <mergeCell ref="H2:H3"/>
    <mergeCell ref="M2:M3"/>
    <mergeCell ref="V2:V3"/>
    <mergeCell ref="W2:W3"/>
  </mergeCells>
  <printOptions/>
  <pageMargins left="0.7" right="0.7" top="0.75" bottom="0.75" header="0.3" footer="0.3"/>
  <pageSetup horizontalDpi="600" verticalDpi="600" orientation="landscape" paperSize="9" r:id="rId1"/>
  <ignoredErrors>
    <ignoredError sqref="AB1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Elin Pelin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PC2</dc:creator>
  <cp:keywords/>
  <dc:description/>
  <cp:lastModifiedBy>Angelina</cp:lastModifiedBy>
  <cp:lastPrinted>2018-02-28T12:09:32Z</cp:lastPrinted>
  <dcterms:created xsi:type="dcterms:W3CDTF">2009-04-02T12:14:16Z</dcterms:created>
  <dcterms:modified xsi:type="dcterms:W3CDTF">2019-02-27T10:43:33Z</dcterms:modified>
  <cp:category/>
  <cp:version/>
  <cp:contentType/>
  <cp:contentStatus/>
</cp:coreProperties>
</file>